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45" windowWidth="19635" windowHeight="7425" tabRatio="741" activeTab="8"/>
  </bookViews>
  <sheets>
    <sheet name="SITFIN" sheetId="1" r:id="rId1"/>
    <sheet name="ANACT" sheetId="2" r:id="rId2"/>
    <sheet name="ANADEU" sheetId="3" r:id="rId3"/>
    <sheet name="HAC" sheetId="4" r:id="rId4"/>
    <sheet name="ACTIV" sheetId="5" r:id="rId5"/>
    <sheet name="CAMBSF" sheetId="6" r:id="rId6"/>
    <sheet name="FLUJO" sheetId="7" r:id="rId7"/>
    <sheet name="ING" sheetId="8" r:id="rId8"/>
    <sheet name="INGXFTE" sheetId="9" r:id="rId9"/>
    <sheet name="OBJGAS" sheetId="10" r:id="rId10"/>
    <sheet name="TIPGAS" sheetId="11" r:id="rId11"/>
    <sheet name="ADM" sheetId="12" r:id="rId12"/>
    <sheet name="FUNC" sheetId="13" r:id="rId13"/>
    <sheet name="PROGR" sheetId="14" r:id="rId14"/>
    <sheet name="END" sheetId="15" r:id="rId15"/>
    <sheet name="INT" sheetId="16" r:id="rId16"/>
  </sheets>
  <definedNames>
    <definedName name="_xlnm.Print_Area" localSheetId="4">ACTIV!$A$1:$L$60</definedName>
    <definedName name="_xlnm.Print_Area" localSheetId="1">ANACT!$A$1:$J$42</definedName>
    <definedName name="_xlnm.Print_Area" localSheetId="5">CAMBSF!$A$1:$L$62</definedName>
    <definedName name="_xlnm.Print_Area" localSheetId="6">FLUJO!$A$1:$Q$60</definedName>
    <definedName name="_xlnm.Print_Area" localSheetId="3">HAC!$A$1:$J$44</definedName>
    <definedName name="_xlnm.Print_Area" localSheetId="0">SITFIN!$A$1:$M$71</definedName>
    <definedName name="_xlnm.Print_Titles" localSheetId="9">OBJGAS!$1:$12</definedName>
  </definedNames>
  <calcPr calcId="145621"/>
</workbook>
</file>

<file path=xl/calcChain.xml><?xml version="1.0" encoding="utf-8"?>
<calcChain xmlns="http://schemas.openxmlformats.org/spreadsheetml/2006/main">
  <c r="C10" i="16"/>
  <c r="D9"/>
  <c r="D8"/>
  <c r="D10" l="1"/>
  <c r="D11" i="15" l="1"/>
  <c r="D12" s="1"/>
  <c r="C11"/>
  <c r="C12" s="1"/>
  <c r="E10"/>
  <c r="E9"/>
  <c r="E11" s="1"/>
  <c r="E12" s="1"/>
  <c r="J40" i="14"/>
  <c r="J39"/>
  <c r="G38"/>
  <c r="J38" s="1"/>
  <c r="G37"/>
  <c r="J37" s="1"/>
  <c r="J36" s="1"/>
  <c r="I36"/>
  <c r="H36"/>
  <c r="G36"/>
  <c r="F36"/>
  <c r="E36"/>
  <c r="G35"/>
  <c r="J35" s="1"/>
  <c r="G34"/>
  <c r="J34" s="1"/>
  <c r="G33"/>
  <c r="J33" s="1"/>
  <c r="G32"/>
  <c r="J32" s="1"/>
  <c r="I31"/>
  <c r="H31"/>
  <c r="F31"/>
  <c r="E31"/>
  <c r="G30"/>
  <c r="J30" s="1"/>
  <c r="G29"/>
  <c r="J29" s="1"/>
  <c r="J28" s="1"/>
  <c r="I28"/>
  <c r="H28"/>
  <c r="F28"/>
  <c r="E28"/>
  <c r="G27"/>
  <c r="J27" s="1"/>
  <c r="G26"/>
  <c r="J26" s="1"/>
  <c r="G25"/>
  <c r="J25" s="1"/>
  <c r="I24"/>
  <c r="H24"/>
  <c r="F24"/>
  <c r="E24"/>
  <c r="G23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I15"/>
  <c r="H15"/>
  <c r="G15"/>
  <c r="F15"/>
  <c r="E15"/>
  <c r="G14"/>
  <c r="J14" s="1"/>
  <c r="G13"/>
  <c r="J13" s="1"/>
  <c r="I12"/>
  <c r="I11" s="1"/>
  <c r="I42" s="1"/>
  <c r="H12"/>
  <c r="F12"/>
  <c r="F11" s="1"/>
  <c r="F42" s="1"/>
  <c r="E12"/>
  <c r="E11" s="1"/>
  <c r="E42" s="1"/>
  <c r="H11"/>
  <c r="H42" s="1"/>
  <c r="J15" l="1"/>
  <c r="J24"/>
  <c r="J12"/>
  <c r="J31"/>
  <c r="G31"/>
  <c r="G12"/>
  <c r="G11" s="1"/>
  <c r="G42" s="1"/>
  <c r="G24"/>
  <c r="G28"/>
  <c r="J11" l="1"/>
  <c r="J42" s="1"/>
  <c r="F45" i="13" l="1"/>
  <c r="I45" s="1"/>
  <c r="F44"/>
  <c r="I44" s="1"/>
  <c r="F43"/>
  <c r="I43" s="1"/>
  <c r="F42"/>
  <c r="I42" s="1"/>
  <c r="H41"/>
  <c r="G41"/>
  <c r="E41"/>
  <c r="D4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H30"/>
  <c r="G30"/>
  <c r="E30"/>
  <c r="D30"/>
  <c r="F28"/>
  <c r="I28" s="1"/>
  <c r="F27"/>
  <c r="I27" s="1"/>
  <c r="F26"/>
  <c r="I26" s="1"/>
  <c r="F25"/>
  <c r="I25" s="1"/>
  <c r="F24"/>
  <c r="I24" s="1"/>
  <c r="F23"/>
  <c r="I23" s="1"/>
  <c r="F22"/>
  <c r="I22" s="1"/>
  <c r="H21"/>
  <c r="G21"/>
  <c r="E21"/>
  <c r="D21"/>
  <c r="F19"/>
  <c r="I19" s="1"/>
  <c r="F18"/>
  <c r="I18" s="1"/>
  <c r="F17"/>
  <c r="I17" s="1"/>
  <c r="F16"/>
  <c r="I16" s="1"/>
  <c r="F15"/>
  <c r="I15" s="1"/>
  <c r="F14"/>
  <c r="I14" s="1"/>
  <c r="F13"/>
  <c r="F12"/>
  <c r="I12" s="1"/>
  <c r="H11"/>
  <c r="G11"/>
  <c r="G46" s="1"/>
  <c r="E11"/>
  <c r="D11"/>
  <c r="H46" l="1"/>
  <c r="F41"/>
  <c r="D46"/>
  <c r="E46"/>
  <c r="F11"/>
  <c r="F30"/>
  <c r="I41"/>
  <c r="I21"/>
  <c r="I30"/>
  <c r="F21"/>
  <c r="F46" s="1"/>
  <c r="I13"/>
  <c r="I11" s="1"/>
  <c r="I46" l="1"/>
  <c r="G25" i="12" l="1"/>
  <c r="F25"/>
  <c r="D25"/>
  <c r="C25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H25" l="1"/>
  <c r="E25"/>
  <c r="G15" i="11" l="1"/>
  <c r="F15"/>
  <c r="D15"/>
  <c r="C15"/>
  <c r="E13"/>
  <c r="H13" s="1"/>
  <c r="E12"/>
  <c r="H12" s="1"/>
  <c r="E11"/>
  <c r="H11" s="1"/>
  <c r="E10"/>
  <c r="H10" s="1"/>
  <c r="H15" l="1"/>
  <c r="E15"/>
  <c r="F85" i="10" l="1"/>
  <c r="I85" s="1"/>
  <c r="F84"/>
  <c r="I84" s="1"/>
  <c r="F83"/>
  <c r="I83" s="1"/>
  <c r="F82"/>
  <c r="I82" s="1"/>
  <c r="F81"/>
  <c r="I81" s="1"/>
  <c r="F80"/>
  <c r="F79"/>
  <c r="I79" s="1"/>
  <c r="H78"/>
  <c r="G78"/>
  <c r="E78"/>
  <c r="D78"/>
  <c r="F77"/>
  <c r="I77" s="1"/>
  <c r="F76"/>
  <c r="F75"/>
  <c r="I75" s="1"/>
  <c r="H74"/>
  <c r="G74"/>
  <c r="E74"/>
  <c r="D74"/>
  <c r="F73"/>
  <c r="I73" s="1"/>
  <c r="F72"/>
  <c r="I72" s="1"/>
  <c r="F71"/>
  <c r="I71" s="1"/>
  <c r="F70"/>
  <c r="I70" s="1"/>
  <c r="F69"/>
  <c r="I69" s="1"/>
  <c r="F68"/>
  <c r="F67"/>
  <c r="I67" s="1"/>
  <c r="H66"/>
  <c r="G66"/>
  <c r="E66"/>
  <c r="D66"/>
  <c r="F65"/>
  <c r="I65" s="1"/>
  <c r="F64"/>
  <c r="F63"/>
  <c r="I63" s="1"/>
  <c r="H62"/>
  <c r="G62"/>
  <c r="E62"/>
  <c r="D62"/>
  <c r="F61"/>
  <c r="I61" s="1"/>
  <c r="F60"/>
  <c r="I60" s="1"/>
  <c r="F59"/>
  <c r="I59" s="1"/>
  <c r="F58"/>
  <c r="I58" s="1"/>
  <c r="F57"/>
  <c r="I57" s="1"/>
  <c r="F56"/>
  <c r="I56" s="1"/>
  <c r="F55"/>
  <c r="I55" s="1"/>
  <c r="F54"/>
  <c r="F53"/>
  <c r="I53" s="1"/>
  <c r="H52"/>
  <c r="G52"/>
  <c r="E52"/>
  <c r="D52"/>
  <c r="F51"/>
  <c r="I51" s="1"/>
  <c r="F50"/>
  <c r="I50" s="1"/>
  <c r="F49"/>
  <c r="I49" s="1"/>
  <c r="F48"/>
  <c r="I48" s="1"/>
  <c r="F47"/>
  <c r="I47" s="1"/>
  <c r="F46"/>
  <c r="I46" s="1"/>
  <c r="F45"/>
  <c r="I45" s="1"/>
  <c r="F44"/>
  <c r="F43"/>
  <c r="I43" s="1"/>
  <c r="H42"/>
  <c r="G42"/>
  <c r="E42"/>
  <c r="D42"/>
  <c r="F41"/>
  <c r="I41" s="1"/>
  <c r="F40"/>
  <c r="I40" s="1"/>
  <c r="F39"/>
  <c r="I39" s="1"/>
  <c r="F38"/>
  <c r="I38" s="1"/>
  <c r="F37"/>
  <c r="I37" s="1"/>
  <c r="F36"/>
  <c r="I36" s="1"/>
  <c r="F35"/>
  <c r="I35" s="1"/>
  <c r="F34"/>
  <c r="F33"/>
  <c r="I33" s="1"/>
  <c r="H32"/>
  <c r="G32"/>
  <c r="E32"/>
  <c r="D32"/>
  <c r="F31"/>
  <c r="I31" s="1"/>
  <c r="F30"/>
  <c r="I30" s="1"/>
  <c r="F29"/>
  <c r="I29" s="1"/>
  <c r="F28"/>
  <c r="I28" s="1"/>
  <c r="F27"/>
  <c r="I27" s="1"/>
  <c r="F26"/>
  <c r="I26" s="1"/>
  <c r="F25"/>
  <c r="I25" s="1"/>
  <c r="F24"/>
  <c r="F23"/>
  <c r="I23" s="1"/>
  <c r="H22"/>
  <c r="G22"/>
  <c r="E22"/>
  <c r="E86" s="1"/>
  <c r="D22"/>
  <c r="F21"/>
  <c r="I21" s="1"/>
  <c r="F20"/>
  <c r="I20" s="1"/>
  <c r="F19"/>
  <c r="I19" s="1"/>
  <c r="F18"/>
  <c r="I18" s="1"/>
  <c r="I17"/>
  <c r="F16"/>
  <c r="F14" s="1"/>
  <c r="I15"/>
  <c r="F15"/>
  <c r="H14"/>
  <c r="G14"/>
  <c r="G86" s="1"/>
  <c r="E14"/>
  <c r="D14"/>
  <c r="F32" l="1"/>
  <c r="I34"/>
  <c r="I42"/>
  <c r="I74"/>
  <c r="F78"/>
  <c r="I80"/>
  <c r="H86"/>
  <c r="F42"/>
  <c r="I44"/>
  <c r="I52"/>
  <c r="F74"/>
  <c r="I76"/>
  <c r="D86"/>
  <c r="F52"/>
  <c r="I54"/>
  <c r="F66"/>
  <c r="I68"/>
  <c r="I66" s="1"/>
  <c r="F22"/>
  <c r="I24"/>
  <c r="I22" s="1"/>
  <c r="I32"/>
  <c r="F62"/>
  <c r="I64"/>
  <c r="I62" s="1"/>
  <c r="I78"/>
  <c r="F86"/>
  <c r="I16"/>
  <c r="I14" s="1"/>
  <c r="I86" l="1"/>
  <c r="J34" i="9" l="1"/>
  <c r="G34"/>
  <c r="J33"/>
  <c r="I33"/>
  <c r="H33"/>
  <c r="F33"/>
  <c r="G33" s="1"/>
  <c r="J31"/>
  <c r="G31"/>
  <c r="J30"/>
  <c r="F30"/>
  <c r="G30" s="1"/>
  <c r="J29"/>
  <c r="I29"/>
  <c r="H29"/>
  <c r="F29"/>
  <c r="F32" s="1"/>
  <c r="F35" s="1"/>
  <c r="E29"/>
  <c r="J28"/>
  <c r="G28"/>
  <c r="J27"/>
  <c r="G27"/>
  <c r="J26"/>
  <c r="G26"/>
  <c r="J25"/>
  <c r="I25"/>
  <c r="H25"/>
  <c r="F25"/>
  <c r="F11" s="1"/>
  <c r="E25"/>
  <c r="J24"/>
  <c r="G24"/>
  <c r="J23"/>
  <c r="G23"/>
  <c r="I22"/>
  <c r="J22" s="1"/>
  <c r="H22"/>
  <c r="F22"/>
  <c r="E22"/>
  <c r="G22" s="1"/>
  <c r="J21"/>
  <c r="G21"/>
  <c r="I20"/>
  <c r="J20" s="1"/>
  <c r="H20"/>
  <c r="F20"/>
  <c r="E20"/>
  <c r="G20" s="1"/>
  <c r="J19"/>
  <c r="G19"/>
  <c r="I18"/>
  <c r="J18" s="1"/>
  <c r="H18"/>
  <c r="F18"/>
  <c r="E18"/>
  <c r="G18" s="1"/>
  <c r="J17"/>
  <c r="G17"/>
  <c r="I16"/>
  <c r="J16" s="1"/>
  <c r="H16"/>
  <c r="F16"/>
  <c r="E16"/>
  <c r="G16" s="1"/>
  <c r="J15"/>
  <c r="G15"/>
  <c r="I14"/>
  <c r="J14" s="1"/>
  <c r="H14"/>
  <c r="F14"/>
  <c r="G14" s="1"/>
  <c r="J13"/>
  <c r="G13"/>
  <c r="I12"/>
  <c r="J12" s="1"/>
  <c r="H12"/>
  <c r="H11" s="1"/>
  <c r="G12"/>
  <c r="F12"/>
  <c r="E12"/>
  <c r="I11"/>
  <c r="I32" s="1"/>
  <c r="I35" s="1"/>
  <c r="E11"/>
  <c r="E32" s="1"/>
  <c r="E35" s="1"/>
  <c r="H32" l="1"/>
  <c r="H35" s="1"/>
  <c r="J11"/>
  <c r="J32"/>
  <c r="J35" s="1"/>
  <c r="G25"/>
  <c r="G11" s="1"/>
  <c r="G29"/>
  <c r="G32" l="1"/>
  <c r="G35" s="1"/>
  <c r="J23" i="8" l="1"/>
  <c r="G23"/>
  <c r="I22"/>
  <c r="J22" s="1"/>
  <c r="J24" s="1"/>
  <c r="H22"/>
  <c r="H24" s="1"/>
  <c r="F22"/>
  <c r="F24" s="1"/>
  <c r="E22"/>
  <c r="E24" s="1"/>
  <c r="J21"/>
  <c r="G21"/>
  <c r="J20"/>
  <c r="G20"/>
  <c r="J19"/>
  <c r="G19"/>
  <c r="J18"/>
  <c r="G18"/>
  <c r="J17"/>
  <c r="G17"/>
  <c r="J16"/>
  <c r="G16"/>
  <c r="J15"/>
  <c r="G15"/>
  <c r="J14"/>
  <c r="G14"/>
  <c r="J13"/>
  <c r="G13"/>
  <c r="J12"/>
  <c r="G12"/>
  <c r="G22" s="1"/>
  <c r="G24" l="1"/>
  <c r="I24"/>
  <c r="G44" i="7" l="1"/>
  <c r="G28" s="1"/>
  <c r="P38"/>
  <c r="O38"/>
  <c r="P37"/>
  <c r="O37"/>
  <c r="P31"/>
  <c r="P30" s="1"/>
  <c r="P44" s="1"/>
  <c r="O30"/>
  <c r="O44" s="1"/>
  <c r="H28"/>
  <c r="P20"/>
  <c r="O20"/>
  <c r="P15"/>
  <c r="P24" s="1"/>
  <c r="O15"/>
  <c r="O24" s="1"/>
  <c r="H15"/>
  <c r="H47" s="1"/>
  <c r="G15"/>
  <c r="G47" s="1"/>
  <c r="O47" s="1"/>
  <c r="O50" s="1"/>
  <c r="P47" l="1"/>
  <c r="P50" s="1"/>
  <c r="K44" i="6" l="1"/>
  <c r="K36" s="1"/>
  <c r="J44"/>
  <c r="J36"/>
  <c r="K27"/>
  <c r="J27"/>
  <c r="F26"/>
  <c r="E26"/>
  <c r="K16"/>
  <c r="J16"/>
  <c r="F16"/>
  <c r="E16"/>
  <c r="K14"/>
  <c r="J14"/>
  <c r="F14"/>
  <c r="E14"/>
  <c r="K46" i="5" l="1"/>
  <c r="J46"/>
  <c r="K38"/>
  <c r="J38"/>
  <c r="K31"/>
  <c r="J31"/>
  <c r="K26"/>
  <c r="J26"/>
  <c r="F24"/>
  <c r="E24"/>
  <c r="F20"/>
  <c r="E20"/>
  <c r="K15"/>
  <c r="J15"/>
  <c r="K10"/>
  <c r="J10"/>
  <c r="F10"/>
  <c r="F31" s="1"/>
  <c r="E10"/>
  <c r="E31" s="1"/>
  <c r="K49" l="1"/>
  <c r="K51" s="1"/>
  <c r="J49"/>
  <c r="J51" s="1"/>
  <c r="I34" i="4" l="1"/>
  <c r="I33"/>
  <c r="I32"/>
  <c r="I31"/>
  <c r="H30"/>
  <c r="G30"/>
  <c r="G36" s="1"/>
  <c r="F30"/>
  <c r="I30" s="1"/>
  <c r="I28"/>
  <c r="I27"/>
  <c r="I26"/>
  <c r="H25"/>
  <c r="E25"/>
  <c r="G23"/>
  <c r="I21"/>
  <c r="I20"/>
  <c r="I19"/>
  <c r="I18"/>
  <c r="H17"/>
  <c r="G17"/>
  <c r="F17"/>
  <c r="I15"/>
  <c r="I14"/>
  <c r="I13"/>
  <c r="H12"/>
  <c r="H23" s="1"/>
  <c r="E12"/>
  <c r="E23" s="1"/>
  <c r="I10"/>
  <c r="H36" l="1"/>
  <c r="I17"/>
  <c r="I25"/>
  <c r="E36"/>
  <c r="I23"/>
  <c r="I12"/>
  <c r="F23"/>
  <c r="F36" s="1"/>
  <c r="I36" l="1"/>
  <c r="J28" i="3" l="1"/>
  <c r="J27" s="1"/>
  <c r="J40" s="1"/>
  <c r="I28"/>
  <c r="I27" s="1"/>
  <c r="I40" s="1"/>
  <c r="J12"/>
  <c r="I12"/>
  <c r="J11"/>
  <c r="J24" s="1"/>
  <c r="I11"/>
  <c r="I24" s="1"/>
  <c r="I44" l="1"/>
  <c r="J44"/>
  <c r="H33" i="2" l="1"/>
  <c r="I33" s="1"/>
  <c r="H32"/>
  <c r="I32" s="1"/>
  <c r="H31"/>
  <c r="I31" s="1"/>
  <c r="G30"/>
  <c r="H30" s="1"/>
  <c r="I30" s="1"/>
  <c r="H29"/>
  <c r="I29" s="1"/>
  <c r="F28"/>
  <c r="H28" s="1"/>
  <c r="I28" s="1"/>
  <c r="F27"/>
  <c r="H27" s="1"/>
  <c r="I27" s="1"/>
  <c r="H26"/>
  <c r="I26" s="1"/>
  <c r="H25"/>
  <c r="I25" s="1"/>
  <c r="E23"/>
  <c r="E35" s="1"/>
  <c r="H21"/>
  <c r="I21" s="1"/>
  <c r="H20"/>
  <c r="I20" s="1"/>
  <c r="G19"/>
  <c r="H19" s="1"/>
  <c r="I19" s="1"/>
  <c r="H18"/>
  <c r="I18" s="1"/>
  <c r="H17"/>
  <c r="I17" s="1"/>
  <c r="G16"/>
  <c r="F16"/>
  <c r="H16" s="1"/>
  <c r="I16" s="1"/>
  <c r="G15"/>
  <c r="F15"/>
  <c r="E13"/>
  <c r="F13" l="1"/>
  <c r="F23"/>
  <c r="F35" s="1"/>
  <c r="H15"/>
  <c r="I15"/>
  <c r="I13" s="1"/>
  <c r="H13"/>
  <c r="I23"/>
  <c r="G13"/>
  <c r="G23"/>
  <c r="G35" s="1"/>
  <c r="H23" l="1"/>
  <c r="H35" s="1"/>
  <c r="I35"/>
  <c r="K57" i="1" l="1"/>
  <c r="J57"/>
  <c r="K49"/>
  <c r="K62" s="1"/>
  <c r="J49"/>
  <c r="J62" s="1"/>
  <c r="K43"/>
  <c r="J43"/>
  <c r="F40"/>
  <c r="E40"/>
  <c r="K37"/>
  <c r="J37"/>
  <c r="K26"/>
  <c r="K39" s="1"/>
  <c r="J26"/>
  <c r="F25"/>
  <c r="F42" s="1"/>
  <c r="E25"/>
  <c r="K64" l="1"/>
  <c r="J64"/>
  <c r="J39"/>
  <c r="E42"/>
</calcChain>
</file>

<file path=xl/sharedStrings.xml><?xml version="1.0" encoding="utf-8"?>
<sst xmlns="http://schemas.openxmlformats.org/spreadsheetml/2006/main" count="754" uniqueCount="429">
  <si>
    <t>Municipio de Apodaca Nuevo León</t>
  </si>
  <si>
    <t>Estado de Situación Financiera</t>
  </si>
  <si>
    <t>Al 31 de Marzo de 2017 y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</si>
  <si>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</si>
  <si>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</si>
  <si>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</si>
  <si>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</si>
  <si>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</si>
  <si>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</si>
  <si>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</si>
  <si>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</si>
  <si>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</si>
  <si>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</si>
  <si>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</si>
  <si>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</si>
  <si>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</si>
  <si>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</si>
  <si>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</si>
  <si>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</si>
  <si>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</si>
  <si>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</si>
  <si>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</si>
  <si>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</si>
  <si>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</si>
  <si>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</si>
  <si>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</si>
  <si>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</si>
  <si>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</si>
  <si>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</si>
  <si>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</si>
  <si>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</si>
  <si>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</si>
  <si>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</si>
  <si>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</si>
  <si>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</si>
  <si>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</si>
  <si>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</si>
  <si>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</si>
  <si>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</si>
  <si>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</si>
  <si>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</si>
  <si>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</si>
  <si>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</si>
  <si>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</si>
  <si>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</si>
  <si>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</si>
  <si>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</si>
  <si>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</si>
  <si>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</si>
  <si>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</si>
  <si>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</si>
  <si>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</si>
  <si>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</si>
  <si>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</si>
  <si>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</si>
  <si>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</si>
  <si>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</si>
  <si>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</si>
  <si>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</si>
  <si>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</si>
  <si>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</si>
  <si>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</si>
  <si>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</si>
  <si>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</si>
  <si>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</si>
  <si>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</si>
  <si>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</si>
  <si>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</si>
  <si>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</si>
  <si>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</si>
  <si>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</si>
  <si>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</si>
  <si>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</si>
  <si>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</si>
  <si>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31 de Marzo de 2017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</si>
  <si>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</si>
  <si>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</si>
  <si>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</si>
  <si>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</si>
  <si>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</si>
  <si>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</si>
  <si>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</si>
  <si>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</si>
  <si>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</si>
  <si>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</si>
  <si>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</si>
  <si>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</si>
  <si>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 xml:space="preserve">                               Lic. Oscar Alberto Cantú García</t>
  </si>
  <si>
    <t>___________________________________________              _____________________________________</t>
  </si>
  <si>
    <t>Estado Analítico de la Deuda y Otros Pasivos</t>
  </si>
  <si>
    <t>Del 1  de Enero al 31 de Marzo de 2017</t>
  </si>
  <si>
    <t>Denominación de las Deudas</t>
  </si>
  <si>
    <t xml:space="preserve">Moneda de Contratación  </t>
  </si>
  <si>
    <t>Institución o País Acreedor</t>
  </si>
  <si>
    <t>Saldo Inicial del Periodo 01 Enero 2017</t>
  </si>
  <si>
    <t>Saldo Final del Periodo  31 de marzo 2017</t>
  </si>
  <si>
    <t>DEUDA PÚBLICA</t>
  </si>
  <si>
    <t xml:space="preserve">Corto Plazo               </t>
  </si>
  <si>
    <t>Deuda Interna</t>
  </si>
  <si>
    <t>Instituciones de Crédito</t>
  </si>
  <si>
    <t>MXN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</si>
  <si>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</si>
  <si>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</si>
  <si>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</si>
  <si>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</si>
  <si>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</si>
  <si>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</si>
  <si>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</si>
  <si>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</si>
  <si>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</si>
  <si>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</si>
  <si>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</si>
  <si>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</si>
  <si>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</si>
  <si>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</si>
  <si>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</si>
  <si>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</si>
  <si>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Tesorero Municipal</t>
  </si>
  <si>
    <t xml:space="preserve">             Síndico Primero</t>
  </si>
  <si>
    <t>Estado de Variación en la Hacienda Pública</t>
  </si>
  <si>
    <t>Del 1 de enero al 31 de marzo de 2017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</si>
  <si>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</si>
  <si>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</si>
  <si>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</si>
  <si>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</si>
  <si>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</si>
  <si>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</si>
  <si>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</si>
  <si>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</si>
  <si>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</si>
  <si>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</si>
  <si>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</si>
  <si>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</si>
  <si>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</si>
  <si>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</si>
  <si>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</si>
  <si>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___________________________________________                   _________________________________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</si>
  <si>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</si>
  <si>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</si>
  <si>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</si>
  <si>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</si>
  <si>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</si>
  <si>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</si>
  <si>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</si>
  <si>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</si>
  <si>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</si>
  <si>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</si>
  <si>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</si>
  <si>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</si>
  <si>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</si>
  <si>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</si>
  <si>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</si>
  <si>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</si>
  <si>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</si>
  <si>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</si>
  <si>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</si>
  <si>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</si>
  <si>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</si>
  <si>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</si>
  <si>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</si>
  <si>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</si>
  <si>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</si>
  <si>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</si>
  <si>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</si>
  <si>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</si>
  <si>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</si>
  <si>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</si>
  <si>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</si>
  <si>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</si>
  <si>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</si>
  <si>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</si>
  <si>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</si>
  <si>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</si>
  <si>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</si>
  <si>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</si>
  <si>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</si>
  <si>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</si>
  <si>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</si>
  <si>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</si>
  <si>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</si>
  <si>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</si>
  <si>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</si>
  <si>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</si>
  <si>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</si>
  <si>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</si>
  <si>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</si>
  <si>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</si>
  <si>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</si>
  <si>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</si>
  <si>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</si>
  <si>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</si>
  <si>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</si>
  <si>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</si>
  <si>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</si>
  <si>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</si>
  <si>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31 de Marzo de 2017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</si>
  <si>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</si>
  <si>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</si>
  <si>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</si>
  <si>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</si>
  <si>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</si>
  <si>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</si>
  <si>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31 de Marzo de 2017 y 2016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</si>
  <si>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</si>
  <si>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</si>
  <si>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</si>
  <si>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</si>
  <si>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</si>
  <si>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</si>
  <si>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</si>
  <si>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</si>
  <si>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</si>
  <si>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</si>
  <si>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</si>
  <si>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</si>
  <si>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</si>
  <si>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</si>
  <si>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</si>
  <si>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</si>
  <si>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</si>
  <si>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</si>
  <si>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</si>
  <si>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</si>
  <si>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</si>
  <si>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</si>
  <si>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</si>
  <si>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</si>
  <si>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</si>
  <si>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</si>
  <si>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</si>
  <si>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</si>
  <si>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</si>
  <si>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</si>
  <si>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</si>
  <si>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</si>
  <si>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</si>
  <si>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</si>
  <si>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</si>
  <si>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</si>
  <si>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</si>
  <si>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</si>
  <si>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</si>
  <si>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</si>
  <si>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</si>
  <si>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</si>
  <si>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</si>
  <si>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</si>
  <si>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</si>
  <si>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</si>
  <si>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</si>
  <si>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</si>
  <si>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</si>
  <si>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</si>
  <si>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</si>
  <si>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</si>
  <si>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</si>
  <si>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</si>
  <si>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</si>
  <si>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</si>
  <si>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</si>
  <si>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</si>
  <si>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</si>
  <si>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</si>
  <si>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</si>
  <si>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</si>
  <si>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</si>
  <si>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</si>
  <si>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</si>
  <si>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</si>
  <si>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</si>
  <si>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</si>
  <si>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</si>
  <si>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</si>
  <si>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</si>
  <si>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</si>
  <si>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</si>
  <si>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</si>
  <si>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</si>
  <si>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</si>
  <si>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</si>
  <si>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</si>
  <si>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</si>
  <si>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</si>
  <si>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</si>
  <si>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</si>
  <si>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</si>
  <si>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</si>
  <si>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</si>
  <si>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</si>
  <si>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</si>
  <si>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</si>
  <si>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</si>
  <si>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</si>
  <si>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</si>
  <si>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</si>
  <si>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</si>
  <si>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</si>
  <si>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</si>
  <si>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</si>
  <si>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</si>
  <si>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</si>
  <si>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</si>
  <si>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</si>
  <si>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</si>
  <si>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</si>
  <si>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</si>
  <si>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</si>
  <si>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</si>
  <si>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</si>
  <si>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</si>
  <si>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</si>
  <si>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</si>
  <si>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</si>
  <si>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</si>
  <si>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</si>
  <si>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</si>
  <si>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</si>
  <si>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</si>
  <si>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</si>
  <si>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</si>
  <si>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</si>
  <si>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</si>
  <si>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</si>
  <si>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</si>
  <si>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</si>
  <si>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</si>
  <si>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</si>
  <si>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</si>
  <si>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</si>
  <si>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</si>
  <si>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</si>
  <si>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</si>
  <si>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</si>
  <si>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</si>
  <si>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</si>
  <si>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</si>
  <si>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</si>
  <si>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</si>
  <si>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</si>
  <si>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</si>
  <si>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</si>
  <si>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</si>
  <si>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</si>
  <si>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</si>
  <si>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</si>
  <si>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</si>
  <si>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</si>
  <si>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</si>
  <si>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Del 1 de Enero al 31 de marzo de 2017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</si>
  <si>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</si>
  <si>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</si>
  <si>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</si>
  <si>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</si>
  <si>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</si>
  <si>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</si>
  <si>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</si>
  <si>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</si>
  <si>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</si>
  <si>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</si>
  <si>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</si>
  <si>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</si>
  <si>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</si>
  <si>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</si>
  <si>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</si>
  <si>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</si>
  <si>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</si>
  <si>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</si>
  <si>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</si>
  <si>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</si>
  <si>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</si>
  <si>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</si>
  <si>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</si>
  <si>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</si>
  <si>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</si>
  <si>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</si>
  <si>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</si>
  <si>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</si>
  <si>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</si>
  <si>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</si>
  <si>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</si>
  <si>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</si>
  <si>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</si>
  <si>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</si>
  <si>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</si>
  <si>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</si>
  <si>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</si>
  <si>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</si>
  <si>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</si>
  <si>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</si>
  <si>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</si>
  <si>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</si>
  <si>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</si>
  <si>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</si>
  <si>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</si>
  <si>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</si>
  <si>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</si>
  <si>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</si>
  <si>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</si>
  <si>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</si>
  <si>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</si>
  <si>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</si>
  <si>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</si>
  <si>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</si>
  <si>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</si>
  <si>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</si>
  <si>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</si>
  <si>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</si>
  <si>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</si>
  <si>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</si>
  <si>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</si>
  <si>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</si>
  <si>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</si>
  <si>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</si>
  <si>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</si>
  <si>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</si>
  <si>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</si>
  <si>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</si>
  <si>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</si>
  <si>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</si>
  <si>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</si>
  <si>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</si>
  <si>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</si>
  <si>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</si>
  <si>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Total Créditos Bancarios</t>
  </si>
  <si>
    <t>Del 01 de Enero al 31 de Marzo de 2017</t>
  </si>
  <si>
    <t>Intereses de la Deuda</t>
  </si>
  <si>
    <t>Créditos Bancarios</t>
  </si>
  <si>
    <t>Total de intereses de Créditos Bancarios</t>
  </si>
  <si>
    <t xml:space="preserve">            Ing. Jorge Armando Guajardo Elizondo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</si>
</sst>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0" borderId="0"/>
    <xf numFmtId="43" fontId="26" fillId="0" borderId="0" applyFont="0" applyFill="0" applyBorder="0" applyAlignment="0" applyProtection="0"/>
  </cellStyleXfs>
  <cellXfs count="610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9" fillId="2" borderId="0" xfId="1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right" vertical="top"/>
    </xf>
    <xf numFmtId="4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4" fontId="12" fillId="2" borderId="0" xfId="1" applyNumberFormat="1" applyFont="1" applyFill="1" applyBorder="1" applyAlignment="1" applyProtection="1">
      <alignment vertical="top"/>
    </xf>
    <xf numFmtId="4" fontId="0" fillId="0" borderId="0" xfId="0" applyNumberFormat="1"/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right" vertical="top"/>
    </xf>
    <xf numFmtId="4" fontId="3" fillId="2" borderId="7" xfId="0" applyNumberFormat="1" applyFont="1" applyFill="1" applyBorder="1" applyAlignment="1" applyProtection="1">
      <alignment vertical="top"/>
    </xf>
    <xf numFmtId="0" fontId="3" fillId="2" borderId="8" xfId="0" applyFont="1" applyFill="1" applyBorder="1" applyProtection="1"/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4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4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4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" fontId="9" fillId="2" borderId="0" xfId="1" applyNumberFormat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Alignment="1">
      <alignment vertical="top"/>
    </xf>
    <xf numFmtId="4" fontId="9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/>
    <xf numFmtId="0" fontId="4" fillId="2" borderId="0" xfId="4" applyFont="1" applyFill="1" applyBorder="1" applyAlignment="1" applyProtection="1"/>
    <xf numFmtId="0" fontId="4" fillId="2" borderId="0" xfId="0" applyFont="1" applyFill="1" applyBorder="1" applyAlignment="1" applyProtection="1">
      <alignment horizontal="centerContinuous"/>
    </xf>
    <xf numFmtId="164" fontId="9" fillId="2" borderId="0" xfId="3" applyFont="1" applyFill="1" applyBorder="1" applyProtection="1"/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5" xfId="3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7" fontId="9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  <protection locked="0"/>
    </xf>
    <xf numFmtId="168" fontId="9" fillId="2" borderId="0" xfId="0" applyNumberFormat="1" applyFont="1" applyFill="1" applyBorder="1" applyAlignment="1" applyProtection="1">
      <alignment horizontal="center"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167" fontId="9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167" fontId="4" fillId="2" borderId="7" xfId="0" applyNumberFormat="1" applyFont="1" applyFill="1" applyBorder="1" applyAlignment="1" applyProtection="1">
      <alignment horizontal="right" vertical="top"/>
    </xf>
    <xf numFmtId="0" fontId="11" fillId="2" borderId="8" xfId="0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0" fontId="0" fillId="0" borderId="0" xfId="0" applyFont="1" applyBorder="1"/>
    <xf numFmtId="0" fontId="3" fillId="2" borderId="2" xfId="0" applyFont="1" applyFill="1" applyBorder="1" applyAlignment="1" applyProtection="1">
      <protection locked="0"/>
    </xf>
    <xf numFmtId="0" fontId="0" fillId="0" borderId="2" xfId="0" applyFont="1" applyBorder="1"/>
    <xf numFmtId="43" fontId="9" fillId="2" borderId="2" xfId="1" applyFont="1" applyFill="1" applyBorder="1" applyProtection="1"/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 applyProtection="1">
      <alignment horizontal="right" vertical="top"/>
      <protection locked="0"/>
    </xf>
    <xf numFmtId="4" fontId="11" fillId="2" borderId="12" xfId="0" applyNumberFormat="1" applyFont="1" applyFill="1" applyBorder="1" applyAlignment="1" applyProtection="1">
      <alignment horizontal="right" vertical="top"/>
    </xf>
    <xf numFmtId="0" fontId="11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</xf>
    <xf numFmtId="4" fontId="11" fillId="2" borderId="12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0" fontId="4" fillId="2" borderId="0" xfId="4" applyFont="1" applyFill="1" applyBorder="1" applyAlignment="1"/>
    <xf numFmtId="0" fontId="16" fillId="2" borderId="0" xfId="4" applyFont="1" applyFill="1" applyBorder="1" applyAlignment="1"/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4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4" fillId="2" borderId="0" xfId="4" applyFont="1" applyFill="1" applyBorder="1" applyAlignment="1">
      <alignment vertical="center"/>
    </xf>
    <xf numFmtId="0" fontId="9" fillId="2" borderId="0" xfId="4" applyFont="1" applyFill="1" applyBorder="1" applyAlignment="1"/>
    <xf numFmtId="0" fontId="3" fillId="2" borderId="5" xfId="0" applyFont="1" applyFill="1" applyBorder="1"/>
    <xf numFmtId="0" fontId="4" fillId="2" borderId="4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4" fillId="2" borderId="0" xfId="4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top"/>
    </xf>
    <xf numFmtId="4" fontId="14" fillId="2" borderId="0" xfId="4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0" fillId="0" borderId="0" xfId="0" applyNumberFormat="1"/>
    <xf numFmtId="4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9" fillId="2" borderId="0" xfId="1" applyNumberFormat="1" applyFont="1" applyFill="1" applyBorder="1" applyAlignment="1" applyProtection="1">
      <alignment horizontal="right" vertical="top" wrapText="1"/>
      <protection locked="0"/>
    </xf>
    <xf numFmtId="4" fontId="14" fillId="2" borderId="0" xfId="4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 wrapText="1"/>
    </xf>
    <xf numFmtId="43" fontId="9" fillId="2" borderId="8" xfId="1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Continuous"/>
    </xf>
    <xf numFmtId="0" fontId="21" fillId="2" borderId="0" xfId="4" applyFont="1" applyFill="1" applyBorder="1" applyAlignment="1">
      <alignment horizontal="center"/>
    </xf>
    <xf numFmtId="0" fontId="21" fillId="2" borderId="0" xfId="4" applyFont="1" applyFill="1" applyBorder="1" applyAlignment="1"/>
    <xf numFmtId="0" fontId="4" fillId="2" borderId="0" xfId="4" applyFont="1" applyFill="1" applyBorder="1" applyAlignment="1">
      <alignment horizontal="center" vertical="top"/>
    </xf>
    <xf numFmtId="0" fontId="9" fillId="2" borderId="0" xfId="4" applyFont="1" applyFill="1" applyBorder="1" applyAlignment="1">
      <alignment horizontal="centerContinuous" vertical="center"/>
    </xf>
    <xf numFmtId="0" fontId="9" fillId="2" borderId="0" xfId="4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/>
    <xf numFmtId="0" fontId="9" fillId="2" borderId="0" xfId="4" applyFont="1" applyFill="1" applyBorder="1" applyAlignment="1">
      <alignment vertical="top"/>
    </xf>
    <xf numFmtId="3" fontId="9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 applyProtection="1">
      <alignment vertical="top"/>
      <protection locked="0"/>
    </xf>
    <xf numFmtId="43" fontId="3" fillId="0" borderId="0" xfId="0" applyNumberFormat="1" applyFont="1"/>
    <xf numFmtId="4" fontId="9" fillId="2" borderId="0" xfId="4" applyNumberFormat="1" applyFont="1" applyFill="1" applyBorder="1" applyAlignment="1" applyProtection="1">
      <alignment vertical="top"/>
      <protection locked="0"/>
    </xf>
    <xf numFmtId="0" fontId="9" fillId="2" borderId="0" xfId="4" applyFont="1" applyFill="1" applyBorder="1" applyAlignment="1">
      <alignment horizontal="left" vertical="top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9" fillId="2" borderId="0" xfId="4" applyNumberFormat="1" applyFont="1" applyFill="1" applyBorder="1" applyAlignment="1">
      <alignment vertical="top"/>
    </xf>
    <xf numFmtId="0" fontId="4" fillId="2" borderId="0" xfId="4" applyFont="1" applyFill="1" applyBorder="1" applyAlignment="1">
      <alignment horizontal="left" vertical="top"/>
    </xf>
    <xf numFmtId="2" fontId="3" fillId="0" borderId="0" xfId="0" applyNumberFormat="1" applyFont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  <protection locked="0"/>
    </xf>
    <xf numFmtId="168" fontId="4" fillId="2" borderId="0" xfId="4" applyNumberFormat="1" applyFont="1" applyFill="1" applyBorder="1" applyAlignment="1">
      <alignment horizontal="righ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4" fillId="2" borderId="7" xfId="4" applyFont="1" applyFill="1" applyBorder="1" applyAlignment="1">
      <alignment vertical="top"/>
    </xf>
    <xf numFmtId="3" fontId="9" fillId="2" borderId="7" xfId="4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Font="1" applyFill="1" applyBorder="1" applyAlignment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wrapText="1"/>
    </xf>
    <xf numFmtId="37" fontId="4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4" fillId="5" borderId="13" xfId="1" applyNumberFormat="1" applyFont="1" applyFill="1" applyBorder="1" applyAlignment="1" applyProtection="1">
      <alignment horizontal="center" vertical="center"/>
    </xf>
    <xf numFmtId="37" fontId="4" fillId="5" borderId="13" xfId="1" applyNumberFormat="1" applyFont="1" applyFill="1" applyBorder="1" applyAlignment="1" applyProtection="1">
      <alignment horizontal="center" wrapText="1"/>
    </xf>
    <xf numFmtId="37" fontId="4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2" applyFont="1" applyFill="1" applyBorder="1" applyAlignment="1">
      <alignment horizontal="left"/>
    </xf>
    <xf numFmtId="44" fontId="30" fillId="6" borderId="0" xfId="2" applyFont="1" applyFill="1" applyBorder="1" applyAlignment="1">
      <alignment horizontal="left"/>
    </xf>
    <xf numFmtId="44" fontId="31" fillId="6" borderId="5" xfId="2" applyFont="1" applyFill="1" applyBorder="1"/>
    <xf numFmtId="4" fontId="30" fillId="6" borderId="16" xfId="2" applyNumberFormat="1" applyFont="1" applyFill="1" applyBorder="1" applyAlignment="1">
      <alignment horizontal="right"/>
    </xf>
    <xf numFmtId="44" fontId="1" fillId="0" borderId="0" xfId="2" applyFont="1"/>
    <xf numFmtId="44" fontId="30" fillId="2" borderId="4" xfId="2" applyFont="1" applyFill="1" applyBorder="1" applyAlignment="1">
      <alignment horizontal="center" vertical="center"/>
    </xf>
    <xf numFmtId="4" fontId="32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2" applyNumberFormat="1" applyFont="1" applyFill="1" applyBorder="1" applyAlignment="1">
      <alignment horizontal="right" vertical="center" wrapText="1"/>
    </xf>
    <xf numFmtId="44" fontId="2" fillId="0" borderId="0" xfId="2" applyFont="1"/>
    <xf numFmtId="44" fontId="29" fillId="2" borderId="4" xfId="2" applyFont="1" applyFill="1" applyBorder="1" applyAlignment="1">
      <alignment horizontal="center" vertical="center"/>
    </xf>
    <xf numFmtId="44" fontId="33" fillId="2" borderId="0" xfId="2" applyFont="1" applyFill="1" applyBorder="1" applyAlignment="1">
      <alignment horizontal="left" vertical="center"/>
    </xf>
    <xf numFmtId="44" fontId="33" fillId="2" borderId="5" xfId="2" applyFont="1" applyFill="1" applyBorder="1" applyAlignment="1">
      <alignment horizontal="left" vertical="center" wrapText="1"/>
    </xf>
    <xf numFmtId="4" fontId="33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2" applyNumberFormat="1" applyFont="1" applyFill="1" applyBorder="1" applyAlignment="1">
      <alignment horizontal="right" vertical="center" wrapText="1"/>
    </xf>
    <xf numFmtId="44" fontId="33" fillId="2" borderId="5" xfId="2" applyFont="1" applyFill="1" applyBorder="1" applyAlignment="1">
      <alignment vertical="center" wrapText="1"/>
    </xf>
    <xf numFmtId="4" fontId="33" fillId="0" borderId="16" xfId="2" applyNumberFormat="1" applyFont="1" applyFill="1" applyBorder="1" applyAlignment="1">
      <alignment horizontal="right" vertical="center" wrapText="1"/>
    </xf>
    <xf numFmtId="4" fontId="32" fillId="0" borderId="16" xfId="2" applyNumberFormat="1" applyFont="1" applyFill="1" applyBorder="1" applyAlignment="1" applyProtection="1">
      <alignment horizontal="right" vertical="center" wrapText="1"/>
      <protection locked="0"/>
    </xf>
    <xf numFmtId="44" fontId="29" fillId="6" borderId="0" xfId="2" applyFont="1" applyFill="1" applyBorder="1" applyAlignment="1">
      <alignment horizontal="center" vertical="center"/>
    </xf>
    <xf numFmtId="44" fontId="33" fillId="6" borderId="5" xfId="2" applyFont="1" applyFill="1" applyBorder="1" applyAlignment="1">
      <alignment vertical="center" wrapText="1"/>
    </xf>
    <xf numFmtId="4" fontId="32" fillId="6" borderId="16" xfId="2" applyNumberFormat="1" applyFont="1" applyFill="1" applyBorder="1" applyAlignment="1">
      <alignment horizontal="right" vertical="center" wrapText="1"/>
    </xf>
    <xf numFmtId="44" fontId="30" fillId="4" borderId="9" xfId="2" applyFont="1" applyFill="1" applyBorder="1" applyAlignment="1">
      <alignment horizontal="center"/>
    </xf>
    <xf numFmtId="44" fontId="30" fillId="4" borderId="10" xfId="2" applyFont="1" applyFill="1" applyBorder="1" applyAlignment="1">
      <alignment horizontal="center"/>
    </xf>
    <xf numFmtId="44" fontId="30" fillId="4" borderId="11" xfId="2" applyFont="1" applyFill="1" applyBorder="1" applyAlignment="1">
      <alignment horizontal="left" wrapText="1" indent="1"/>
    </xf>
    <xf numFmtId="4" fontId="30" fillId="4" borderId="13" xfId="2" applyNumberFormat="1" applyFont="1" applyFill="1" applyBorder="1" applyAlignment="1">
      <alignment horizontal="right"/>
    </xf>
    <xf numFmtId="44" fontId="34" fillId="2" borderId="0" xfId="2" applyFont="1" applyFill="1" applyBorder="1"/>
    <xf numFmtId="44" fontId="32" fillId="2" borderId="5" xfId="2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16" xfId="6" applyNumberFormat="1" applyFont="1" applyFill="1" applyBorder="1" applyAlignment="1">
      <alignment horizontal="right"/>
    </xf>
    <xf numFmtId="4" fontId="24" fillId="2" borderId="16" xfId="6" applyNumberFormat="1" applyFont="1" applyFill="1" applyBorder="1" applyAlignment="1" applyProtection="1">
      <alignment horizontal="right"/>
      <protection locked="0"/>
    </xf>
    <xf numFmtId="4" fontId="24" fillId="2" borderId="16" xfId="6" applyNumberFormat="1" applyFont="1" applyFill="1" applyBorder="1" applyAlignment="1">
      <alignment horizontal="right"/>
    </xf>
    <xf numFmtId="4" fontId="24" fillId="2" borderId="15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4" fontId="27" fillId="4" borderId="15" xfId="6" applyNumberFormat="1" applyFont="1" applyFill="1" applyBorder="1" applyAlignment="1">
      <alignment horizontal="right"/>
    </xf>
    <xf numFmtId="4" fontId="27" fillId="4" borderId="13" xfId="6" applyNumberFormat="1" applyFont="1" applyFill="1" applyBorder="1" applyAlignment="1">
      <alignment horizontal="right"/>
    </xf>
    <xf numFmtId="0" fontId="2" fillId="0" borderId="0" xfId="0" applyFont="1"/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37" fontId="4" fillId="0" borderId="16" xfId="1" applyNumberFormat="1" applyFont="1" applyFill="1" applyBorder="1" applyAlignment="1" applyProtection="1">
      <alignment horizontal="center"/>
    </xf>
    <xf numFmtId="0" fontId="0" fillId="0" borderId="0" xfId="0" applyFill="1"/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4" fontId="27" fillId="4" borderId="13" xfId="6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" fillId="2" borderId="16" xfId="0" applyFont="1" applyFill="1" applyBorder="1" applyAlignment="1" applyProtection="1">
      <alignment horizontal="justify" vertical="top" wrapText="1"/>
      <protection locked="0"/>
    </xf>
    <xf numFmtId="0" fontId="34" fillId="4" borderId="13" xfId="0" applyFont="1" applyFill="1" applyBorder="1" applyAlignment="1">
      <alignment horizontal="justify" vertical="top" wrapText="1"/>
    </xf>
    <xf numFmtId="167" fontId="37" fillId="4" borderId="13" xfId="0" applyNumberFormat="1" applyFont="1" applyFill="1" applyBorder="1" applyAlignment="1">
      <alignment vertical="center" wrapText="1"/>
    </xf>
    <xf numFmtId="4" fontId="3" fillId="2" borderId="16" xfId="0" applyNumberFormat="1" applyFont="1" applyFill="1" applyBorder="1"/>
    <xf numFmtId="4" fontId="0" fillId="2" borderId="0" xfId="0" applyNumberFormat="1" applyFill="1"/>
    <xf numFmtId="4" fontId="0" fillId="2" borderId="16" xfId="0" applyNumberFormat="1" applyFill="1" applyBorder="1"/>
    <xf numFmtId="4" fontId="3" fillId="2" borderId="15" xfId="0" applyNumberFormat="1" applyFont="1" applyFill="1" applyBorder="1"/>
    <xf numFmtId="4" fontId="0" fillId="2" borderId="15" xfId="0" applyNumberFormat="1" applyFill="1" applyBorder="1"/>
    <xf numFmtId="0" fontId="38" fillId="0" borderId="0" xfId="0" applyFont="1"/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/>
    </xf>
    <xf numFmtId="4" fontId="4" fillId="4" borderId="13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14" xfId="0" applyNumberFormat="1" applyFont="1" applyFill="1" applyBorder="1" applyAlignment="1">
      <alignment horizontal="justify" vertical="center" wrapText="1"/>
    </xf>
    <xf numFmtId="4" fontId="11" fillId="2" borderId="16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 wrapText="1"/>
      <protection locked="0"/>
    </xf>
    <xf numFmtId="4" fontId="3" fillId="2" borderId="16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4" fontId="3" fillId="2" borderId="16" xfId="0" applyNumberFormat="1" applyFont="1" applyFill="1" applyBorder="1" applyAlignment="1" applyProtection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top"/>
      <protection locked="0"/>
    </xf>
    <xf numFmtId="4" fontId="3" fillId="2" borderId="16" xfId="0" applyNumberFormat="1" applyFont="1" applyFill="1" applyBorder="1" applyAlignment="1" applyProtection="1">
      <alignment horizontal="right" vertical="top"/>
    </xf>
    <xf numFmtId="4" fontId="11" fillId="2" borderId="16" xfId="0" applyNumberFormat="1" applyFont="1" applyFill="1" applyBorder="1" applyAlignment="1">
      <alignment horizontal="right" vertical="top"/>
    </xf>
    <xf numFmtId="4" fontId="11" fillId="2" borderId="16" xfId="0" applyNumberFormat="1" applyFont="1" applyFill="1" applyBorder="1" applyAlignment="1" applyProtection="1">
      <alignment horizontal="right" vertical="top"/>
    </xf>
    <xf numFmtId="0" fontId="11" fillId="4" borderId="6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4" fontId="11" fillId="4" borderId="15" xfId="0" applyNumberFormat="1" applyFont="1" applyFill="1" applyBorder="1" applyAlignment="1">
      <alignment horizontal="right" vertical="top"/>
    </xf>
    <xf numFmtId="4" fontId="38" fillId="0" borderId="0" xfId="0" applyNumberFormat="1" applyFont="1"/>
    <xf numFmtId="0" fontId="38" fillId="2" borderId="0" xfId="0" applyFont="1" applyFill="1"/>
    <xf numFmtId="165" fontId="4" fillId="4" borderId="14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 wrapText="1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/>
    </xf>
    <xf numFmtId="165" fontId="4" fillId="4" borderId="9" xfId="1" applyNumberFormat="1" applyFont="1" applyFill="1" applyBorder="1" applyAlignment="1" applyProtection="1">
      <alignment horizontal="center"/>
    </xf>
    <xf numFmtId="0" fontId="38" fillId="0" borderId="0" xfId="0" applyFont="1" applyFill="1"/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4" fillId="2" borderId="16" xfId="0" applyNumberFormat="1" applyFont="1" applyFill="1" applyBorder="1" applyAlignment="1" applyProtection="1">
      <alignment horizontal="right" vertical="center" wrapText="1"/>
    </xf>
    <xf numFmtId="4" fontId="11" fillId="2" borderId="16" xfId="0" applyNumberFormat="1" applyFont="1" applyFill="1" applyBorder="1" applyAlignment="1" applyProtection="1">
      <alignment horizontal="right" vertical="center" wrapText="1"/>
    </xf>
    <xf numFmtId="4" fontId="11" fillId="4" borderId="13" xfId="0" applyNumberFormat="1" applyFont="1" applyFill="1" applyBorder="1" applyAlignment="1" applyProtection="1">
      <alignment horizontal="right" vertical="center" wrapText="1"/>
    </xf>
    <xf numFmtId="4" fontId="38" fillId="0" borderId="0" xfId="0" applyNumberFormat="1" applyFont="1" applyFill="1"/>
    <xf numFmtId="4" fontId="38" fillId="2" borderId="0" xfId="0" applyNumberFormat="1" applyFont="1" applyFill="1"/>
    <xf numFmtId="4" fontId="11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39" fillId="4" borderId="4" xfId="1" applyNumberFormat="1" applyFont="1" applyFill="1" applyBorder="1" applyAlignment="1" applyProtection="1">
      <alignment horizontal="center" vertical="center"/>
    </xf>
    <xf numFmtId="165" fontId="39" fillId="4" borderId="0" xfId="1" applyNumberFormat="1" applyFont="1" applyFill="1" applyBorder="1" applyAlignment="1" applyProtection="1">
      <alignment horizontal="center" vertical="center"/>
    </xf>
    <xf numFmtId="165" fontId="39" fillId="4" borderId="5" xfId="1" applyNumberFormat="1" applyFont="1" applyFill="1" applyBorder="1" applyAlignment="1" applyProtection="1">
      <alignment horizontal="center" vertical="center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13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protection locked="0"/>
    </xf>
    <xf numFmtId="167" fontId="3" fillId="2" borderId="13" xfId="0" applyNumberFormat="1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right"/>
    </xf>
    <xf numFmtId="167" fontId="11" fillId="2" borderId="13" xfId="0" applyNumberFormat="1" applyFont="1" applyFill="1" applyBorder="1" applyAlignment="1">
      <alignment horizontal="right"/>
    </xf>
    <xf numFmtId="0" fontId="11" fillId="4" borderId="13" xfId="0" applyFont="1" applyFill="1" applyBorder="1" applyAlignment="1">
      <alignment horizontal="center"/>
    </xf>
    <xf numFmtId="167" fontId="11" fillId="4" borderId="13" xfId="0" applyNumberFormat="1" applyFont="1" applyFill="1" applyBorder="1" applyAlignment="1">
      <alignment horizontal="right"/>
    </xf>
    <xf numFmtId="165" fontId="39" fillId="2" borderId="6" xfId="1" applyNumberFormat="1" applyFont="1" applyFill="1" applyBorder="1" applyAlignment="1" applyProtection="1">
      <alignment horizontal="center" vertical="center"/>
    </xf>
    <xf numFmtId="165" fontId="39" fillId="2" borderId="7" xfId="1" applyNumberFormat="1" applyFont="1" applyFill="1" applyBorder="1" applyAlignment="1" applyProtection="1">
      <alignment horizontal="center" vertical="center"/>
    </xf>
    <xf numFmtId="165" fontId="39" fillId="2" borderId="8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  <protection locked="0"/>
    </xf>
    <xf numFmtId="4" fontId="3" fillId="2" borderId="13" xfId="0" applyNumberFormat="1" applyFont="1" applyFill="1" applyBorder="1"/>
    <xf numFmtId="4" fontId="11" fillId="2" borderId="13" xfId="0" applyNumberFormat="1" applyFont="1" applyFill="1" applyBorder="1" applyAlignment="1">
      <alignment horizontal="right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4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center" vertical="center"/>
    </xf>
    <xf numFmtId="0" fontId="8" fillId="3" borderId="0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right" vertical="top"/>
    </xf>
    <xf numFmtId="0" fontId="8" fillId="3" borderId="0" xfId="4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10" xfId="4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0" fontId="4" fillId="2" borderId="12" xfId="0" applyFont="1" applyFill="1" applyBorder="1" applyAlignment="1">
      <alignment horizontal="left" vertical="top"/>
    </xf>
    <xf numFmtId="0" fontId="8" fillId="3" borderId="10" xfId="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 wrapText="1"/>
    </xf>
    <xf numFmtId="0" fontId="19" fillId="2" borderId="0" xfId="4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1" fillId="2" borderId="0" xfId="4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9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 wrapText="1"/>
    </xf>
    <xf numFmtId="37" fontId="21" fillId="4" borderId="4" xfId="1" applyNumberFormat="1" applyFont="1" applyFill="1" applyBorder="1" applyAlignment="1" applyProtection="1">
      <alignment horizontal="center"/>
    </xf>
    <xf numFmtId="37" fontId="21" fillId="4" borderId="0" xfId="1" applyNumberFormat="1" applyFont="1" applyFill="1" applyBorder="1" applyAlignment="1" applyProtection="1">
      <alignment horizontal="center"/>
    </xf>
    <xf numFmtId="37" fontId="21" fillId="4" borderId="5" xfId="1" applyNumberFormat="1" applyFont="1" applyFill="1" applyBorder="1" applyAlignment="1" applyProtection="1">
      <alignment horizontal="center"/>
    </xf>
    <xf numFmtId="37" fontId="21" fillId="4" borderId="6" xfId="1" applyNumberFormat="1" applyFont="1" applyFill="1" applyBorder="1" applyAlignment="1" applyProtection="1">
      <alignment horizontal="center"/>
    </xf>
    <xf numFmtId="37" fontId="21" fillId="4" borderId="7" xfId="1" applyNumberFormat="1" applyFont="1" applyFill="1" applyBorder="1" applyAlignment="1" applyProtection="1">
      <alignment horizontal="center"/>
    </xf>
    <xf numFmtId="37" fontId="21" fillId="4" borderId="8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4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 vertical="center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7" xfId="1" applyNumberFormat="1" applyFont="1" applyFill="1" applyBorder="1" applyAlignment="1" applyProtection="1">
      <alignment horizontal="center" vertical="center"/>
    </xf>
    <xf numFmtId="37" fontId="4" fillId="4" borderId="9" xfId="1" applyNumberFormat="1" applyFont="1" applyFill="1" applyBorder="1" applyAlignment="1" applyProtection="1">
      <alignment horizontal="center"/>
    </xf>
    <xf numFmtId="37" fontId="4" fillId="4" borderId="10" xfId="1" applyNumberFormat="1" applyFont="1" applyFill="1" applyBorder="1" applyAlignment="1" applyProtection="1">
      <alignment horizontal="center"/>
    </xf>
    <xf numFmtId="37" fontId="4" fillId="4" borderId="11" xfId="1" applyNumberFormat="1" applyFont="1" applyFill="1" applyBorder="1" applyAlignment="1" applyProtection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 wrapText="1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37" fontId="4" fillId="5" borderId="4" xfId="1" applyNumberFormat="1" applyFont="1" applyFill="1" applyBorder="1" applyAlignment="1" applyProtection="1">
      <alignment horizontal="center" vertical="center" wrapText="1"/>
    </xf>
    <xf numFmtId="37" fontId="4" fillId="5" borderId="0" xfId="1" applyNumberFormat="1" applyFont="1" applyFill="1" applyBorder="1" applyAlignment="1" applyProtection="1">
      <alignment horizontal="center" vertical="center"/>
    </xf>
    <xf numFmtId="37" fontId="4" fillId="5" borderId="4" xfId="1" applyNumberFormat="1" applyFont="1" applyFill="1" applyBorder="1" applyAlignment="1" applyProtection="1">
      <alignment horizontal="center" vertical="center"/>
    </xf>
    <xf numFmtId="37" fontId="4" fillId="5" borderId="6" xfId="1" applyNumberFormat="1" applyFont="1" applyFill="1" applyBorder="1" applyAlignment="1" applyProtection="1">
      <alignment horizontal="center" vertical="center"/>
    </xf>
    <xf numFmtId="37" fontId="4" fillId="5" borderId="7" xfId="1" applyNumberFormat="1" applyFont="1" applyFill="1" applyBorder="1" applyAlignment="1" applyProtection="1">
      <alignment horizontal="center" vertical="center"/>
    </xf>
    <xf numFmtId="37" fontId="4" fillId="5" borderId="9" xfId="1" applyNumberFormat="1" applyFont="1" applyFill="1" applyBorder="1" applyAlignment="1" applyProtection="1">
      <alignment horizontal="center"/>
    </xf>
    <xf numFmtId="37" fontId="4" fillId="5" borderId="10" xfId="1" applyNumberFormat="1" applyFont="1" applyFill="1" applyBorder="1" applyAlignment="1" applyProtection="1">
      <alignment horizontal="center"/>
    </xf>
    <xf numFmtId="37" fontId="4" fillId="5" borderId="11" xfId="1" applyNumberFormat="1" applyFont="1" applyFill="1" applyBorder="1" applyAlignment="1" applyProtection="1">
      <alignment horizontal="center"/>
    </xf>
    <xf numFmtId="37" fontId="4" fillId="5" borderId="13" xfId="1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Alignment="1">
      <alignment horizontal="left" vertical="top" wrapText="1"/>
    </xf>
    <xf numFmtId="44" fontId="32" fillId="2" borderId="0" xfId="2" applyFont="1" applyFill="1" applyBorder="1" applyAlignment="1">
      <alignment horizontal="left" vertical="center" wrapText="1"/>
    </xf>
    <xf numFmtId="44" fontId="32" fillId="2" borderId="5" xfId="2" applyFont="1" applyFill="1" applyBorder="1" applyAlignment="1">
      <alignment horizontal="left" vertical="center" wrapText="1"/>
    </xf>
    <xf numFmtId="44" fontId="33" fillId="2" borderId="0" xfId="2" applyFont="1" applyFill="1" applyBorder="1" applyAlignment="1">
      <alignment horizontal="left" vertical="center" wrapText="1"/>
    </xf>
    <xf numFmtId="44" fontId="33" fillId="2" borderId="5" xfId="2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5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4" fillId="4" borderId="1" xfId="1" applyNumberFormat="1" applyFont="1" applyFill="1" applyBorder="1" applyAlignment="1" applyProtection="1">
      <alignment horizontal="center"/>
    </xf>
    <xf numFmtId="37" fontId="4" fillId="4" borderId="2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/>
    </xf>
    <xf numFmtId="37" fontId="4" fillId="4" borderId="4" xfId="1" applyNumberFormat="1" applyFont="1" applyFill="1" applyBorder="1" applyAlignment="1" applyProtection="1">
      <alignment horizontal="center"/>
    </xf>
    <xf numFmtId="37" fontId="4" fillId="4" borderId="5" xfId="1" applyNumberFormat="1" applyFont="1" applyFill="1" applyBorder="1" applyAlignment="1" applyProtection="1">
      <alignment horizontal="center"/>
    </xf>
    <xf numFmtId="37" fontId="4" fillId="4" borderId="6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/>
    </xf>
    <xf numFmtId="37" fontId="4" fillId="4" borderId="8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4" borderId="11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Alignment="1" applyProtection="1">
      <alignment horizontal="center" vertical="center"/>
    </xf>
    <xf numFmtId="4" fontId="4" fillId="4" borderId="15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37" fontId="4" fillId="4" borderId="17" xfId="1" applyNumberFormat="1" applyFont="1" applyFill="1" applyBorder="1" applyAlignment="1" applyProtection="1">
      <alignment horizontal="center"/>
    </xf>
    <xf numFmtId="0" fontId="11" fillId="4" borderId="10" xfId="0" applyFont="1" applyFill="1" applyBorder="1" applyAlignment="1">
      <alignment horizontal="left" vertical="center" wrapText="1" indent="3"/>
    </xf>
    <xf numFmtId="0" fontId="11" fillId="4" borderId="11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5" fontId="39" fillId="4" borderId="1" xfId="1" applyNumberFormat="1" applyFont="1" applyFill="1" applyBorder="1" applyAlignment="1" applyProtection="1">
      <alignment horizontal="center" vertical="center"/>
    </xf>
    <xf numFmtId="165" fontId="39" fillId="4" borderId="2" xfId="1" applyNumberFormat="1" applyFont="1" applyFill="1" applyBorder="1" applyAlignment="1" applyProtection="1">
      <alignment horizontal="center" vertical="center"/>
    </xf>
    <xf numFmtId="165" fontId="39" fillId="4" borderId="3" xfId="1" applyNumberFormat="1" applyFont="1" applyFill="1" applyBorder="1" applyAlignment="1" applyProtection="1">
      <alignment horizontal="center" vertical="center"/>
    </xf>
    <xf numFmtId="165" fontId="39" fillId="4" borderId="4" xfId="1" applyNumberFormat="1" applyFont="1" applyFill="1" applyBorder="1" applyAlignment="1" applyProtection="1">
      <alignment horizontal="center" vertical="center"/>
    </xf>
    <xf numFmtId="165" fontId="39" fillId="4" borderId="0" xfId="1" applyNumberFormat="1" applyFont="1" applyFill="1" applyBorder="1" applyAlignment="1" applyProtection="1">
      <alignment horizontal="center" vertical="center"/>
    </xf>
    <xf numFmtId="165" fontId="39" fillId="4" borderId="5" xfId="1" applyNumberFormat="1" applyFont="1" applyFill="1" applyBorder="1" applyAlignment="1" applyProtection="1">
      <alignment horizontal="center" vertical="center"/>
    </xf>
    <xf numFmtId="165" fontId="39" fillId="4" borderId="6" xfId="1" applyNumberFormat="1" applyFont="1" applyFill="1" applyBorder="1" applyAlignment="1" applyProtection="1">
      <alignment horizontal="center" vertical="center"/>
    </xf>
    <xf numFmtId="165" fontId="39" fillId="4" borderId="7" xfId="1" applyNumberFormat="1" applyFont="1" applyFill="1" applyBorder="1" applyAlignment="1" applyProtection="1">
      <alignment horizontal="center" vertical="center"/>
    </xf>
    <xf numFmtId="165" fontId="39" fillId="4" borderId="8" xfId="1" applyNumberFormat="1" applyFont="1" applyFill="1" applyBorder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4" fillId="4" borderId="1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3457575</xdr:colOff>
      <xdr:row>0</xdr:row>
      <xdr:rowOff>104775</xdr:rowOff>
    </xdr:from>
    <xdr:to>
      <xdr:col>11</xdr:col>
      <xdr:colOff>133350</xdr:colOff>
      <xdr:row>4</xdr:row>
      <xdr:rowOff>123825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144125" y="104775"/>
          <a:ext cx="2200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2</xdr:col>
      <xdr:colOff>447675</xdr:colOff>
      <xdr:row>7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3</xdr:row>
      <xdr:rowOff>142875</xdr:rowOff>
    </xdr:from>
    <xdr:to>
      <xdr:col>7</xdr:col>
      <xdr:colOff>238125</xdr:colOff>
      <xdr:row>7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82300" y="5238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125151</xdr:colOff>
      <xdr:row>3</xdr:row>
      <xdr:rowOff>66675</xdr:rowOff>
    </xdr:from>
    <xdr:to>
      <xdr:col>8</xdr:col>
      <xdr:colOff>1000125</xdr:colOff>
      <xdr:row>7</xdr:row>
      <xdr:rowOff>110599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92926" y="447675"/>
          <a:ext cx="19417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38100</xdr:rowOff>
    </xdr:from>
    <xdr:to>
      <xdr:col>6</xdr:col>
      <xdr:colOff>95250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315200" y="381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476251</xdr:colOff>
      <xdr:row>0</xdr:row>
      <xdr:rowOff>47625</xdr:rowOff>
    </xdr:from>
    <xdr:to>
      <xdr:col>7</xdr:col>
      <xdr:colOff>904878</xdr:colOff>
      <xdr:row>4</xdr:row>
      <xdr:rowOff>25301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696201" y="47625"/>
          <a:ext cx="1409702" cy="73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1114425</xdr:colOff>
      <xdr:row>0</xdr:row>
      <xdr:rowOff>19050</xdr:rowOff>
    </xdr:from>
    <xdr:to>
      <xdr:col>7</xdr:col>
      <xdr:colOff>1200150</xdr:colOff>
      <xdr:row>3</xdr:row>
      <xdr:rowOff>133350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153525" y="1905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1019175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1</xdr:row>
      <xdr:rowOff>66675</xdr:rowOff>
    </xdr:from>
    <xdr:to>
      <xdr:col>7</xdr:col>
      <xdr:colOff>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91725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1</xdr:row>
      <xdr:rowOff>76200</xdr:rowOff>
    </xdr:from>
    <xdr:to>
      <xdr:col>8</xdr:col>
      <xdr:colOff>923925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001000" y="257175"/>
          <a:ext cx="177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334493</xdr:colOff>
      <xdr:row>1</xdr:row>
      <xdr:rowOff>78443</xdr:rowOff>
    </xdr:from>
    <xdr:to>
      <xdr:col>8</xdr:col>
      <xdr:colOff>334493</xdr:colOff>
      <xdr:row>5</xdr:row>
      <xdr:rowOff>94963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583393" y="183218"/>
          <a:ext cx="1894914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1</xdr:row>
      <xdr:rowOff>66675</xdr:rowOff>
    </xdr:from>
    <xdr:to>
      <xdr:col>9</xdr:col>
      <xdr:colOff>981075</xdr:colOff>
      <xdr:row>5</xdr:row>
      <xdr:rowOff>83195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448800" y="247650"/>
          <a:ext cx="1895475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28575</xdr:rowOff>
    </xdr:from>
    <xdr:to>
      <xdr:col>1</xdr:col>
      <xdr:colOff>847725</xdr:colOff>
      <xdr:row>4</xdr:row>
      <xdr:rowOff>123825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8575"/>
          <a:ext cx="695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85725</xdr:rowOff>
    </xdr:from>
    <xdr:to>
      <xdr:col>4</xdr:col>
      <xdr:colOff>1162050</xdr:colOff>
      <xdr:row>3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5762625" y="85725"/>
          <a:ext cx="1095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686967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38100</xdr:rowOff>
    </xdr:from>
    <xdr:to>
      <xdr:col>3</xdr:col>
      <xdr:colOff>781050</xdr:colOff>
      <xdr:row>3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1943100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208388</xdr:colOff>
      <xdr:row>1</xdr:row>
      <xdr:rowOff>57150</xdr:rowOff>
    </xdr:from>
    <xdr:to>
      <xdr:col>9</xdr:col>
      <xdr:colOff>104775</xdr:colOff>
      <xdr:row>6</xdr:row>
      <xdr:rowOff>21141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675988" y="247650"/>
          <a:ext cx="2534812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5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0</xdr:row>
      <xdr:rowOff>180975</xdr:rowOff>
    </xdr:from>
    <xdr:to>
      <xdr:col>10</xdr:col>
      <xdr:colOff>161925</xdr:colOff>
      <xdr:row>4</xdr:row>
      <xdr:rowOff>104775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096125" y="1809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28575</xdr:colOff>
      <xdr:row>5</xdr:row>
      <xdr:rowOff>76200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</xdr:row>
      <xdr:rowOff>19050</xdr:rowOff>
    </xdr:from>
    <xdr:to>
      <xdr:col>7</xdr:col>
      <xdr:colOff>476250</xdr:colOff>
      <xdr:row>5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10675" y="171450"/>
          <a:ext cx="2590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</xdr:row>
      <xdr:rowOff>0</xdr:rowOff>
    </xdr:from>
    <xdr:to>
      <xdr:col>9</xdr:col>
      <xdr:colOff>260350</xdr:colOff>
      <xdr:row>5</xdr:row>
      <xdr:rowOff>9525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10675" y="190500"/>
          <a:ext cx="2584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3667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6</xdr:row>
      <xdr:rowOff>171450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3581400</xdr:colOff>
      <xdr:row>1</xdr:row>
      <xdr:rowOff>28575</xdr:rowOff>
    </xdr:from>
    <xdr:to>
      <xdr:col>11</xdr:col>
      <xdr:colOff>104775</xdr:colOff>
      <xdr:row>4</xdr:row>
      <xdr:rowOff>19050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325350" y="219075"/>
          <a:ext cx="2200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28575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781050</xdr:colOff>
      <xdr:row>2</xdr:row>
      <xdr:rowOff>85725</xdr:rowOff>
    </xdr:from>
    <xdr:to>
      <xdr:col>11</xdr:col>
      <xdr:colOff>180975</xdr:colOff>
      <xdr:row>5</xdr:row>
      <xdr:rowOff>114300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868150" y="333375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266700</xdr:colOff>
      <xdr:row>6</xdr:row>
      <xdr:rowOff>142875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771525</xdr:colOff>
      <xdr:row>1</xdr:row>
      <xdr:rowOff>19050</xdr:rowOff>
    </xdr:from>
    <xdr:to>
      <xdr:col>16</xdr:col>
      <xdr:colOff>28575</xdr:colOff>
      <xdr:row>4</xdr:row>
      <xdr:rowOff>161925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277600" y="171450"/>
          <a:ext cx="2009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1</xdr:row>
      <xdr:rowOff>95250</xdr:rowOff>
    </xdr:from>
    <xdr:to>
      <xdr:col>9</xdr:col>
      <xdr:colOff>1266825</xdr:colOff>
      <xdr:row>5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134475" y="28575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</xdr:row>
      <xdr:rowOff>85725</xdr:rowOff>
    </xdr:from>
    <xdr:to>
      <xdr:col>9</xdr:col>
      <xdr:colOff>1000125</xdr:colOff>
      <xdr:row>5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886950" y="276225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opLeftCell="A62" workbookViewId="0">
      <selection activeCell="A68" sqref="A68"/>
    </sheetView>
  </sheetViews>
  <sheetFormatPr baseColWidth="10" defaultColWidth="0" defaultRowHeight="12" customHeight="1" zeroHeight="1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14.7109375" style="5" bestFit="1" customWidth="1"/>
    <col min="7" max="7" width="4.140625" style="5" customWidth="1"/>
    <col min="8" max="8" width="11.42578125" style="5" customWidth="1"/>
    <col min="9" max="9" width="53.42578125" style="5" customWidth="1"/>
    <col min="10" max="11" width="14.7109375" style="5" bestFit="1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>
      <c r="B2" s="6"/>
      <c r="C2" s="7"/>
      <c r="D2" s="444" t="s">
        <v>0</v>
      </c>
      <c r="E2" s="444"/>
      <c r="F2" s="444"/>
      <c r="G2" s="444"/>
      <c r="H2" s="444"/>
      <c r="I2" s="444"/>
      <c r="J2" s="444"/>
      <c r="K2" s="7"/>
      <c r="L2" s="7"/>
      <c r="M2" s="1"/>
    </row>
    <row r="3" spans="2:13" ht="15.75">
      <c r="B3" s="6"/>
      <c r="C3" s="7"/>
      <c r="D3" s="444" t="s">
        <v>1</v>
      </c>
      <c r="E3" s="444"/>
      <c r="F3" s="444"/>
      <c r="G3" s="444"/>
      <c r="H3" s="444"/>
      <c r="I3" s="444"/>
      <c r="J3" s="444"/>
      <c r="K3" s="7"/>
      <c r="L3" s="7"/>
      <c r="M3" s="1"/>
    </row>
    <row r="4" spans="2:13" ht="15.75">
      <c r="B4" s="6"/>
      <c r="C4" s="7"/>
      <c r="D4" s="444" t="s">
        <v>2</v>
      </c>
      <c r="E4" s="444"/>
      <c r="F4" s="444"/>
      <c r="G4" s="444"/>
      <c r="H4" s="444"/>
      <c r="I4" s="444"/>
      <c r="J4" s="444"/>
      <c r="K4" s="7"/>
      <c r="L4" s="7"/>
      <c r="M4" s="1"/>
    </row>
    <row r="5" spans="2:13" ht="15.75">
      <c r="B5" s="6"/>
      <c r="C5" s="8"/>
      <c r="D5" s="445" t="s">
        <v>3</v>
      </c>
      <c r="E5" s="445"/>
      <c r="F5" s="445"/>
      <c r="G5" s="445"/>
      <c r="H5" s="445"/>
      <c r="I5" s="445"/>
      <c r="J5" s="445"/>
      <c r="K5" s="8"/>
      <c r="L5" s="8"/>
      <c r="M5" s="1"/>
    </row>
    <row r="6" spans="2:13">
      <c r="B6" s="9"/>
      <c r="C6" s="10"/>
      <c r="D6" s="446"/>
      <c r="E6" s="446"/>
      <c r="F6" s="446"/>
      <c r="G6" s="446"/>
      <c r="H6" s="446"/>
      <c r="I6" s="446"/>
      <c r="J6" s="446"/>
      <c r="K6" s="11"/>
      <c r="L6" s="1"/>
      <c r="M6" s="1"/>
    </row>
    <row r="7" spans="2:13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>
      <c r="B9" s="438"/>
      <c r="C9" s="440" t="s">
        <v>4</v>
      </c>
      <c r="D9" s="440"/>
      <c r="E9" s="13" t="s">
        <v>5</v>
      </c>
      <c r="F9" s="13"/>
      <c r="G9" s="442"/>
      <c r="H9" s="440" t="s">
        <v>4</v>
      </c>
      <c r="I9" s="440"/>
      <c r="J9" s="13" t="s">
        <v>5</v>
      </c>
      <c r="K9" s="13"/>
      <c r="L9" s="14"/>
      <c r="M9" s="1"/>
    </row>
    <row r="10" spans="2:13">
      <c r="B10" s="439"/>
      <c r="C10" s="441"/>
      <c r="D10" s="441"/>
      <c r="E10" s="15">
        <v>2017</v>
      </c>
      <c r="F10" s="15">
        <v>2016</v>
      </c>
      <c r="G10" s="443"/>
      <c r="H10" s="441"/>
      <c r="I10" s="441"/>
      <c r="J10" s="15">
        <v>2017</v>
      </c>
      <c r="K10" s="15">
        <v>2016</v>
      </c>
      <c r="L10" s="16"/>
      <c r="M10" s="1"/>
    </row>
    <row r="11" spans="2:13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>
      <c r="B13" s="19"/>
      <c r="C13" s="447" t="s">
        <v>6</v>
      </c>
      <c r="D13" s="447"/>
      <c r="E13" s="20"/>
      <c r="F13" s="21"/>
      <c r="G13" s="22"/>
      <c r="H13" s="447" t="s">
        <v>7</v>
      </c>
      <c r="I13" s="447"/>
      <c r="J13" s="23"/>
      <c r="K13" s="23"/>
      <c r="L13" s="18"/>
      <c r="M13" s="1"/>
    </row>
    <row r="14" spans="2:13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>
      <c r="B15" s="19"/>
      <c r="C15" s="448" t="s">
        <v>8</v>
      </c>
      <c r="D15" s="448"/>
      <c r="E15" s="25"/>
      <c r="F15" s="25"/>
      <c r="G15" s="22"/>
      <c r="H15" s="448" t="s">
        <v>9</v>
      </c>
      <c r="I15" s="448"/>
      <c r="J15" s="25"/>
      <c r="K15" s="25"/>
      <c r="L15" s="18"/>
      <c r="M15" s="1"/>
    </row>
    <row r="16" spans="2:13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>
      <c r="B17" s="19"/>
      <c r="C17" s="449" t="s">
        <v>10</v>
      </c>
      <c r="D17" s="449"/>
      <c r="E17" s="30">
        <v>619661266.75000012</v>
      </c>
      <c r="F17" s="30">
        <v>292291062.90999997</v>
      </c>
      <c r="G17" s="22"/>
      <c r="H17" s="449" t="s">
        <v>11</v>
      </c>
      <c r="I17" s="449"/>
      <c r="J17" s="29">
        <v>208724610.81999999</v>
      </c>
      <c r="K17" s="30">
        <v>203883451.56</v>
      </c>
      <c r="L17" s="18"/>
      <c r="M17" s="1"/>
    </row>
    <row r="18" spans="2:13">
      <c r="B18" s="19"/>
      <c r="C18" s="449" t="s">
        <v>12</v>
      </c>
      <c r="D18" s="449"/>
      <c r="E18" s="30">
        <v>554872.12</v>
      </c>
      <c r="F18" s="30">
        <v>468022.22999999992</v>
      </c>
      <c r="G18" s="22"/>
      <c r="H18" s="449" t="s">
        <v>13</v>
      </c>
      <c r="I18" s="449"/>
      <c r="J18" s="30">
        <v>0</v>
      </c>
      <c r="K18" s="30">
        <v>0</v>
      </c>
      <c r="L18" s="18"/>
      <c r="M18" s="1"/>
    </row>
    <row r="19" spans="2:13">
      <c r="B19" s="19"/>
      <c r="C19" s="449" t="s">
        <v>14</v>
      </c>
      <c r="D19" s="449"/>
      <c r="E19" s="30">
        <v>445522.97</v>
      </c>
      <c r="F19" s="30">
        <v>16602225.380000001</v>
      </c>
      <c r="G19" s="22"/>
      <c r="H19" s="449" t="s">
        <v>15</v>
      </c>
      <c r="I19" s="449"/>
      <c r="J19" s="29">
        <v>26144869.559999999</v>
      </c>
      <c r="K19" s="30">
        <v>26352870.559999999</v>
      </c>
      <c r="L19" s="18"/>
      <c r="M19" s="1"/>
    </row>
    <row r="20" spans="2:13">
      <c r="B20" s="19"/>
      <c r="C20" s="449" t="s">
        <v>16</v>
      </c>
      <c r="D20" s="449"/>
      <c r="E20" s="30">
        <v>0</v>
      </c>
      <c r="F20" s="30">
        <v>0</v>
      </c>
      <c r="G20" s="22"/>
      <c r="H20" s="449" t="s">
        <v>17</v>
      </c>
      <c r="I20" s="449"/>
      <c r="J20" s="30">
        <v>0</v>
      </c>
      <c r="K20" s="30">
        <v>0</v>
      </c>
      <c r="L20" s="18"/>
      <c r="M20" s="1"/>
    </row>
    <row r="21" spans="2:13">
      <c r="B21" s="19"/>
      <c r="C21" s="449" t="s">
        <v>18</v>
      </c>
      <c r="D21" s="449"/>
      <c r="E21" s="30">
        <v>59319.77</v>
      </c>
      <c r="F21" s="30">
        <v>2468059.9900000002</v>
      </c>
      <c r="G21" s="22"/>
      <c r="H21" s="449" t="s">
        <v>19</v>
      </c>
      <c r="I21" s="449"/>
      <c r="J21" s="30">
        <v>0</v>
      </c>
      <c r="K21" s="30">
        <v>0</v>
      </c>
      <c r="L21" s="18"/>
      <c r="M21" s="1"/>
    </row>
    <row r="22" spans="2:13">
      <c r="B22" s="19"/>
      <c r="C22" s="449" t="s">
        <v>20</v>
      </c>
      <c r="D22" s="449"/>
      <c r="E22" s="30">
        <v>0</v>
      </c>
      <c r="F22" s="30">
        <v>0</v>
      </c>
      <c r="G22" s="22"/>
      <c r="H22" s="449" t="s">
        <v>21</v>
      </c>
      <c r="I22" s="449"/>
      <c r="J22" s="30">
        <v>0</v>
      </c>
      <c r="K22" s="30">
        <v>0</v>
      </c>
      <c r="L22" s="18"/>
      <c r="M22" s="1"/>
    </row>
    <row r="23" spans="2:13">
      <c r="B23" s="19"/>
      <c r="C23" s="449" t="s">
        <v>22</v>
      </c>
      <c r="D23" s="449"/>
      <c r="E23" s="30">
        <v>0</v>
      </c>
      <c r="F23" s="30">
        <v>0</v>
      </c>
      <c r="G23" s="22"/>
      <c r="H23" s="449" t="s">
        <v>23</v>
      </c>
      <c r="I23" s="449"/>
      <c r="J23" s="30">
        <v>0</v>
      </c>
      <c r="K23" s="30">
        <v>0</v>
      </c>
      <c r="L23" s="18"/>
      <c r="M23" s="1"/>
    </row>
    <row r="24" spans="2:13">
      <c r="B24" s="19"/>
      <c r="C24" s="31"/>
      <c r="D24" s="32"/>
      <c r="E24" s="33"/>
      <c r="F24" s="34"/>
      <c r="G24" s="22"/>
      <c r="H24" s="449" t="s">
        <v>24</v>
      </c>
      <c r="I24" s="449"/>
      <c r="J24" s="30">
        <v>0</v>
      </c>
      <c r="K24" s="30">
        <v>0</v>
      </c>
      <c r="L24" s="18"/>
      <c r="M24" s="1"/>
    </row>
    <row r="25" spans="2:13">
      <c r="B25" s="35"/>
      <c r="C25" s="448" t="s">
        <v>25</v>
      </c>
      <c r="D25" s="448"/>
      <c r="E25" s="36">
        <f>SUM(E17:E24)</f>
        <v>620720981.61000013</v>
      </c>
      <c r="F25" s="36">
        <f>SUM(F17:F24)</f>
        <v>311829370.50999999</v>
      </c>
      <c r="G25" s="37"/>
      <c r="H25" s="24"/>
      <c r="I25" s="23"/>
      <c r="J25" s="38"/>
      <c r="K25" s="38"/>
      <c r="L25" s="18"/>
      <c r="M25" s="1"/>
    </row>
    <row r="26" spans="2:13">
      <c r="B26" s="35"/>
      <c r="C26" s="24"/>
      <c r="D26" s="39"/>
      <c r="E26" s="38"/>
      <c r="F26" s="38"/>
      <c r="G26" s="37"/>
      <c r="H26" s="448" t="s">
        <v>26</v>
      </c>
      <c r="I26" s="448"/>
      <c r="J26" s="36">
        <f>SUM(J17:J25)</f>
        <v>234869480.38</v>
      </c>
      <c r="K26" s="36">
        <f>SUM(K17:K25)</f>
        <v>230236322.12</v>
      </c>
      <c r="L26" s="18"/>
      <c r="M26" s="1"/>
    </row>
    <row r="27" spans="2:13">
      <c r="B27" s="19"/>
      <c r="C27" s="31"/>
      <c r="D27" s="31"/>
      <c r="E27" s="34"/>
      <c r="F27" s="34"/>
      <c r="G27" s="22"/>
      <c r="H27" s="40"/>
      <c r="I27" s="32"/>
      <c r="J27" s="34"/>
      <c r="K27" s="34"/>
      <c r="L27" s="18"/>
      <c r="M27" s="1"/>
    </row>
    <row r="28" spans="2:13">
      <c r="B28" s="19"/>
      <c r="C28" s="448" t="s">
        <v>27</v>
      </c>
      <c r="D28" s="448"/>
      <c r="E28" s="41"/>
      <c r="F28" s="41"/>
      <c r="G28" s="22"/>
      <c r="H28" s="448" t="s">
        <v>28</v>
      </c>
      <c r="I28" s="448"/>
      <c r="J28" s="41"/>
      <c r="K28" s="41"/>
      <c r="L28" s="18"/>
      <c r="M28" s="1"/>
    </row>
    <row r="29" spans="2:13">
      <c r="B29" s="19"/>
      <c r="C29" s="31"/>
      <c r="D29" s="31"/>
      <c r="E29" s="34"/>
      <c r="F29" s="34"/>
      <c r="G29" s="22"/>
      <c r="H29" s="31"/>
      <c r="I29" s="32"/>
      <c r="J29" s="34"/>
      <c r="K29" s="34"/>
      <c r="L29" s="18"/>
      <c r="M29" s="1"/>
    </row>
    <row r="30" spans="2:13">
      <c r="B30" s="19"/>
      <c r="C30" s="449" t="s">
        <v>29</v>
      </c>
      <c r="D30" s="449"/>
      <c r="E30" s="30">
        <v>0</v>
      </c>
      <c r="F30" s="30">
        <v>0</v>
      </c>
      <c r="G30" s="22"/>
      <c r="H30" s="449" t="s">
        <v>30</v>
      </c>
      <c r="I30" s="449"/>
      <c r="J30" s="30">
        <v>0</v>
      </c>
      <c r="K30" s="30">
        <v>0</v>
      </c>
      <c r="L30" s="18"/>
      <c r="M30" s="1"/>
    </row>
    <row r="31" spans="2:13">
      <c r="B31" s="19"/>
      <c r="C31" s="449" t="s">
        <v>31</v>
      </c>
      <c r="D31" s="449"/>
      <c r="E31" s="30">
        <v>0</v>
      </c>
      <c r="F31" s="30">
        <v>0</v>
      </c>
      <c r="G31" s="22"/>
      <c r="H31" s="449" t="s">
        <v>32</v>
      </c>
      <c r="I31" s="449"/>
      <c r="J31" s="30">
        <v>0</v>
      </c>
      <c r="K31" s="30">
        <v>0</v>
      </c>
      <c r="L31" s="18"/>
      <c r="M31" s="1"/>
    </row>
    <row r="32" spans="2:13">
      <c r="B32" s="19"/>
      <c r="C32" s="449" t="s">
        <v>33</v>
      </c>
      <c r="D32" s="449"/>
      <c r="E32" s="30">
        <v>5756180667.0800009</v>
      </c>
      <c r="F32" s="30">
        <v>6409449322.8099995</v>
      </c>
      <c r="G32" s="22"/>
      <c r="H32" s="449" t="s">
        <v>34</v>
      </c>
      <c r="I32" s="449"/>
      <c r="J32" s="29">
        <v>95746464.230000004</v>
      </c>
      <c r="K32" s="30">
        <v>122089333.79000001</v>
      </c>
      <c r="L32" s="18"/>
      <c r="M32" s="1"/>
    </row>
    <row r="33" spans="2:13">
      <c r="B33" s="19"/>
      <c r="C33" s="449" t="s">
        <v>35</v>
      </c>
      <c r="D33" s="449"/>
      <c r="E33" s="30">
        <v>155179460.72999999</v>
      </c>
      <c r="F33" s="30">
        <v>137304422.52999997</v>
      </c>
      <c r="G33" s="22"/>
      <c r="H33" s="449" t="s">
        <v>36</v>
      </c>
      <c r="I33" s="449"/>
      <c r="J33" s="30">
        <v>0</v>
      </c>
      <c r="K33" s="30">
        <v>0</v>
      </c>
      <c r="L33" s="18"/>
      <c r="M33" s="1"/>
    </row>
    <row r="34" spans="2:13">
      <c r="B34" s="19"/>
      <c r="C34" s="449" t="s">
        <v>37</v>
      </c>
      <c r="D34" s="449"/>
      <c r="E34" s="30">
        <v>5568000</v>
      </c>
      <c r="F34" s="30">
        <v>0</v>
      </c>
      <c r="G34" s="22"/>
      <c r="H34" s="449" t="s">
        <v>38</v>
      </c>
      <c r="I34" s="449"/>
      <c r="J34" s="30">
        <v>0</v>
      </c>
      <c r="K34" s="30">
        <v>0</v>
      </c>
      <c r="L34" s="18"/>
      <c r="M34" s="1"/>
    </row>
    <row r="35" spans="2:13">
      <c r="B35" s="19"/>
      <c r="C35" s="449" t="s">
        <v>39</v>
      </c>
      <c r="D35" s="449"/>
      <c r="E35" s="30">
        <v>-293526075.94</v>
      </c>
      <c r="F35" s="30">
        <v>-259985985.13999999</v>
      </c>
      <c r="G35" s="22"/>
      <c r="H35" s="449" t="s">
        <v>40</v>
      </c>
      <c r="I35" s="449"/>
      <c r="J35" s="29">
        <v>20411397</v>
      </c>
      <c r="K35" s="30">
        <v>2962200</v>
      </c>
      <c r="L35" s="18"/>
      <c r="M35" s="1"/>
    </row>
    <row r="36" spans="2:13">
      <c r="B36" s="19"/>
      <c r="C36" s="449" t="s">
        <v>41</v>
      </c>
      <c r="D36" s="449"/>
      <c r="E36" s="30">
        <v>0</v>
      </c>
      <c r="F36" s="30">
        <v>0</v>
      </c>
      <c r="G36" s="22"/>
      <c r="H36" s="31"/>
      <c r="I36" s="42"/>
      <c r="J36" s="34"/>
      <c r="K36" s="34"/>
      <c r="L36" s="18"/>
      <c r="M36" s="1"/>
    </row>
    <row r="37" spans="2:13">
      <c r="B37" s="19"/>
      <c r="C37" s="449" t="s">
        <v>42</v>
      </c>
      <c r="D37" s="449"/>
      <c r="E37" s="30">
        <v>0</v>
      </c>
      <c r="F37" s="30">
        <v>0</v>
      </c>
      <c r="G37" s="22"/>
      <c r="H37" s="448" t="s">
        <v>43</v>
      </c>
      <c r="I37" s="448"/>
      <c r="J37" s="36">
        <f>SUM(J30:J36)</f>
        <v>116157861.23</v>
      </c>
      <c r="K37" s="36">
        <f>SUM(K30:K36)</f>
        <v>125051533.79000001</v>
      </c>
      <c r="L37" s="18"/>
      <c r="M37" s="1"/>
    </row>
    <row r="38" spans="2:13">
      <c r="B38" s="19"/>
      <c r="C38" s="449" t="s">
        <v>44</v>
      </c>
      <c r="D38" s="449"/>
      <c r="E38" s="30">
        <v>0</v>
      </c>
      <c r="F38" s="30">
        <v>0</v>
      </c>
      <c r="G38" s="22"/>
      <c r="H38" s="24"/>
      <c r="I38" s="39"/>
      <c r="J38" s="38"/>
      <c r="K38" s="38"/>
      <c r="L38" s="18"/>
      <c r="M38" s="1"/>
    </row>
    <row r="39" spans="2:13">
      <c r="B39" s="19"/>
      <c r="C39" s="31"/>
      <c r="D39" s="32"/>
      <c r="E39" s="34"/>
      <c r="F39" s="34"/>
      <c r="G39" s="22"/>
      <c r="H39" s="448" t="s">
        <v>45</v>
      </c>
      <c r="I39" s="448"/>
      <c r="J39" s="36">
        <f>+J37+J26</f>
        <v>351027341.61000001</v>
      </c>
      <c r="K39" s="36">
        <f>K26+K37</f>
        <v>355287855.91000003</v>
      </c>
      <c r="L39" s="18"/>
      <c r="M39" s="1"/>
    </row>
    <row r="40" spans="2:13">
      <c r="B40" s="35"/>
      <c r="C40" s="448" t="s">
        <v>46</v>
      </c>
      <c r="D40" s="448"/>
      <c r="E40" s="36">
        <f>SUM(E30:E39)</f>
        <v>5623402051.8700008</v>
      </c>
      <c r="F40" s="36">
        <f>SUM(F30:F39)</f>
        <v>6286767760.1999989</v>
      </c>
      <c r="G40" s="37"/>
      <c r="H40" s="24"/>
      <c r="I40" s="43"/>
      <c r="J40" s="38"/>
      <c r="K40" s="38"/>
      <c r="L40" s="18"/>
      <c r="M40" s="1"/>
    </row>
    <row r="41" spans="2:13">
      <c r="B41" s="19"/>
      <c r="C41" s="31"/>
      <c r="D41" s="24"/>
      <c r="E41" s="34"/>
      <c r="F41" s="34"/>
      <c r="G41" s="22"/>
      <c r="H41" s="447" t="s">
        <v>47</v>
      </c>
      <c r="I41" s="447"/>
      <c r="J41" s="34"/>
      <c r="K41" s="34"/>
      <c r="L41" s="18"/>
      <c r="M41" s="1"/>
    </row>
    <row r="42" spans="2:13">
      <c r="B42" s="19"/>
      <c r="C42" s="448" t="s">
        <v>48</v>
      </c>
      <c r="D42" s="448"/>
      <c r="E42" s="36">
        <f>+E40+E25</f>
        <v>6244123033.4800014</v>
      </c>
      <c r="F42" s="36">
        <f>F25+F40</f>
        <v>6598597130.7099991</v>
      </c>
      <c r="G42" s="22"/>
      <c r="H42" s="24"/>
      <c r="I42" s="44"/>
      <c r="J42" s="34"/>
      <c r="K42" s="34"/>
      <c r="L42" s="18"/>
      <c r="M42" s="1"/>
    </row>
    <row r="43" spans="2:13">
      <c r="B43" s="19"/>
      <c r="C43" s="31"/>
      <c r="D43" s="31"/>
      <c r="E43" s="34"/>
      <c r="F43" s="34"/>
      <c r="G43" s="22"/>
      <c r="H43" s="448" t="s">
        <v>49</v>
      </c>
      <c r="I43" s="448"/>
      <c r="J43" s="36">
        <f>SUM(J45:J47)</f>
        <v>0</v>
      </c>
      <c r="K43" s="36">
        <f>SUM(K45:K47)</f>
        <v>0</v>
      </c>
      <c r="L43" s="18"/>
      <c r="M43" s="1"/>
    </row>
    <row r="44" spans="2:13">
      <c r="B44" s="19"/>
      <c r="C44" s="31"/>
      <c r="D44" s="31"/>
      <c r="E44" s="34"/>
      <c r="F44" s="34"/>
      <c r="G44" s="22"/>
      <c r="H44" s="31"/>
      <c r="I44" s="21"/>
      <c r="J44" s="34"/>
      <c r="K44" s="34"/>
      <c r="L44" s="18"/>
      <c r="M44" s="1"/>
    </row>
    <row r="45" spans="2:13">
      <c r="B45" s="19"/>
      <c r="C45" s="31"/>
      <c r="D45" s="31"/>
      <c r="E45" s="34"/>
      <c r="F45" s="34"/>
      <c r="G45" s="22"/>
      <c r="H45" s="449" t="s">
        <v>50</v>
      </c>
      <c r="I45" s="449"/>
      <c r="J45" s="30">
        <v>0</v>
      </c>
      <c r="K45" s="30">
        <v>0</v>
      </c>
      <c r="L45" s="18"/>
      <c r="M45" s="1"/>
    </row>
    <row r="46" spans="2:13">
      <c r="B46" s="19"/>
      <c r="C46" s="31"/>
      <c r="D46" s="45"/>
      <c r="E46" s="46"/>
      <c r="F46" s="34"/>
      <c r="G46" s="22"/>
      <c r="H46" s="449" t="s">
        <v>51</v>
      </c>
      <c r="I46" s="449"/>
      <c r="J46" s="30">
        <v>0</v>
      </c>
      <c r="K46" s="30">
        <v>0</v>
      </c>
      <c r="L46" s="18"/>
      <c r="M46" s="1"/>
    </row>
    <row r="47" spans="2:13">
      <c r="B47" s="19"/>
      <c r="C47" s="31"/>
      <c r="D47" s="45"/>
      <c r="E47" s="46"/>
      <c r="F47" s="34"/>
      <c r="G47" s="22"/>
      <c r="H47" s="449" t="s">
        <v>52</v>
      </c>
      <c r="I47" s="449"/>
      <c r="J47" s="30">
        <v>0</v>
      </c>
      <c r="K47" s="30">
        <v>0</v>
      </c>
      <c r="L47" s="18"/>
      <c r="M47" s="1"/>
    </row>
    <row r="48" spans="2:13">
      <c r="B48" s="19"/>
      <c r="C48" s="31"/>
      <c r="D48" s="45"/>
      <c r="E48" s="46"/>
      <c r="F48" s="34"/>
      <c r="G48" s="22"/>
      <c r="H48" s="31"/>
      <c r="I48" s="21"/>
      <c r="J48" s="34"/>
      <c r="K48" s="34"/>
      <c r="L48" s="18"/>
      <c r="M48" s="1"/>
    </row>
    <row r="49" spans="2:13">
      <c r="B49" s="19"/>
      <c r="C49" s="31"/>
      <c r="D49" s="45"/>
      <c r="E49" s="46"/>
      <c r="F49" s="34"/>
      <c r="G49" s="22"/>
      <c r="H49" s="448" t="s">
        <v>53</v>
      </c>
      <c r="I49" s="448"/>
      <c r="J49" s="36">
        <f>SUM(J51:J55)</f>
        <v>5893095691.8700008</v>
      </c>
      <c r="K49" s="36">
        <f>SUM(K51:K55)</f>
        <v>6243309274.8000002</v>
      </c>
      <c r="L49" s="18"/>
      <c r="M49" s="1"/>
    </row>
    <row r="50" spans="2:13">
      <c r="B50" s="19"/>
      <c r="C50" s="31"/>
      <c r="D50" s="45"/>
      <c r="E50" s="46"/>
      <c r="F50" s="34"/>
      <c r="G50" s="22"/>
      <c r="H50" s="24"/>
      <c r="I50" s="21"/>
      <c r="J50" s="47"/>
      <c r="K50" s="47"/>
      <c r="L50" s="18"/>
      <c r="M50" s="1"/>
    </row>
    <row r="51" spans="2:13">
      <c r="B51" s="19"/>
      <c r="C51" s="31"/>
      <c r="D51" s="45"/>
      <c r="E51" s="46"/>
      <c r="F51" s="34"/>
      <c r="G51" s="22"/>
      <c r="H51" s="449" t="s">
        <v>54</v>
      </c>
      <c r="I51" s="449"/>
      <c r="J51" s="30">
        <v>272823733.97000003</v>
      </c>
      <c r="K51" s="30">
        <v>197690242.43000001</v>
      </c>
      <c r="L51" s="18"/>
      <c r="M51" s="1"/>
    </row>
    <row r="52" spans="2:13">
      <c r="B52" s="19"/>
      <c r="C52" s="31"/>
      <c r="D52" s="45"/>
      <c r="E52" s="46"/>
      <c r="F52" s="34"/>
      <c r="G52" s="22"/>
      <c r="H52" s="449" t="s">
        <v>55</v>
      </c>
      <c r="I52" s="449"/>
      <c r="J52" s="30">
        <v>5648606897.3800001</v>
      </c>
      <c r="K52" s="30">
        <v>6056711146.4300003</v>
      </c>
      <c r="L52" s="18"/>
      <c r="M52" s="1"/>
    </row>
    <row r="53" spans="2:13">
      <c r="B53" s="19"/>
      <c r="C53" s="31"/>
      <c r="D53" s="45"/>
      <c r="E53" s="46"/>
      <c r="F53" s="34"/>
      <c r="G53" s="22"/>
      <c r="H53" s="449" t="s">
        <v>56</v>
      </c>
      <c r="I53" s="449"/>
      <c r="J53" s="30">
        <v>0</v>
      </c>
      <c r="K53" s="30">
        <v>0</v>
      </c>
      <c r="L53" s="18"/>
      <c r="M53" s="1"/>
    </row>
    <row r="54" spans="2:13">
      <c r="B54" s="19"/>
      <c r="C54" s="31"/>
      <c r="D54" s="31"/>
      <c r="E54" s="34"/>
      <c r="F54" s="34"/>
      <c r="G54" s="22"/>
      <c r="H54" s="449" t="s">
        <v>57</v>
      </c>
      <c r="I54" s="449"/>
      <c r="J54" s="30">
        <v>0</v>
      </c>
      <c r="K54" s="30">
        <v>0</v>
      </c>
      <c r="L54" s="18"/>
      <c r="M54" s="1"/>
    </row>
    <row r="55" spans="2:13">
      <c r="B55" s="19"/>
      <c r="C55" s="31"/>
      <c r="D55" s="31"/>
      <c r="E55" s="34"/>
      <c r="F55" s="34"/>
      <c r="G55" s="22"/>
      <c r="H55" s="449" t="s">
        <v>58</v>
      </c>
      <c r="I55" s="449"/>
      <c r="J55" s="30">
        <v>-28334939.48</v>
      </c>
      <c r="K55" s="30">
        <v>-11092114.060000001</v>
      </c>
      <c r="L55" s="18"/>
      <c r="M55" s="1"/>
    </row>
    <row r="56" spans="2:13">
      <c r="B56" s="19"/>
      <c r="C56" s="31"/>
      <c r="D56" s="31"/>
      <c r="E56" s="34"/>
      <c r="F56" s="34"/>
      <c r="G56" s="22"/>
      <c r="H56" s="31"/>
      <c r="I56" s="21"/>
      <c r="J56" s="34"/>
      <c r="K56" s="34"/>
      <c r="L56" s="18"/>
      <c r="M56" s="1"/>
    </row>
    <row r="57" spans="2:13">
      <c r="B57" s="19"/>
      <c r="C57" s="31"/>
      <c r="D57" s="31"/>
      <c r="E57" s="34"/>
      <c r="F57" s="34"/>
      <c r="G57" s="22"/>
      <c r="H57" s="448" t="s">
        <v>59</v>
      </c>
      <c r="I57" s="448"/>
      <c r="J57" s="36">
        <f>SUM(J59:J60)</f>
        <v>0</v>
      </c>
      <c r="K57" s="36">
        <f>SUM(K59:K60)</f>
        <v>0</v>
      </c>
      <c r="L57" s="18"/>
      <c r="M57" s="1"/>
    </row>
    <row r="58" spans="2:13">
      <c r="B58" s="19"/>
      <c r="C58" s="31"/>
      <c r="D58" s="31"/>
      <c r="E58" s="34"/>
      <c r="F58" s="34"/>
      <c r="G58" s="22"/>
      <c r="H58" s="31"/>
      <c r="I58" s="21"/>
      <c r="J58" s="34"/>
      <c r="K58" s="34"/>
      <c r="L58" s="18"/>
      <c r="M58" s="1"/>
    </row>
    <row r="59" spans="2:13">
      <c r="B59" s="19"/>
      <c r="C59" s="31"/>
      <c r="D59" s="31"/>
      <c r="E59" s="49"/>
      <c r="F59" s="49"/>
      <c r="G59" s="22"/>
      <c r="H59" s="449" t="s">
        <v>60</v>
      </c>
      <c r="I59" s="449"/>
      <c r="J59" s="30">
        <v>0</v>
      </c>
      <c r="K59" s="30">
        <v>0</v>
      </c>
      <c r="L59" s="18"/>
      <c r="M59" s="1"/>
    </row>
    <row r="60" spans="2:13">
      <c r="B60" s="19"/>
      <c r="C60" s="31"/>
      <c r="D60" s="31"/>
      <c r="E60" s="49"/>
      <c r="F60" s="49"/>
      <c r="G60" s="22"/>
      <c r="H60" s="449" t="s">
        <v>61</v>
      </c>
      <c r="I60" s="449"/>
      <c r="J60" s="30">
        <v>0</v>
      </c>
      <c r="K60" s="30">
        <v>0</v>
      </c>
      <c r="L60" s="18"/>
      <c r="M60" s="1"/>
    </row>
    <row r="61" spans="2:13">
      <c r="B61" s="19"/>
      <c r="C61" s="31"/>
      <c r="D61" s="31"/>
      <c r="E61" s="49"/>
      <c r="F61" s="49"/>
      <c r="G61" s="22"/>
      <c r="H61" s="31"/>
      <c r="I61" s="50"/>
      <c r="J61" s="34"/>
      <c r="K61" s="34"/>
      <c r="L61" s="18"/>
      <c r="M61" s="1"/>
    </row>
    <row r="62" spans="2:13">
      <c r="B62" s="19"/>
      <c r="C62" s="31"/>
      <c r="D62" s="31"/>
      <c r="E62" s="49"/>
      <c r="F62" s="49"/>
      <c r="G62" s="22"/>
      <c r="H62" s="448" t="s">
        <v>62</v>
      </c>
      <c r="I62" s="448"/>
      <c r="J62" s="36">
        <f>J43+J49+J57</f>
        <v>5893095691.8700008</v>
      </c>
      <c r="K62" s="36">
        <f>K43+K49+K57</f>
        <v>6243309274.8000002</v>
      </c>
      <c r="L62" s="18"/>
      <c r="M62" s="1"/>
    </row>
    <row r="63" spans="2:13">
      <c r="B63" s="19"/>
      <c r="C63" s="31"/>
      <c r="D63" s="31"/>
      <c r="E63" s="49"/>
      <c r="F63" s="49"/>
      <c r="G63" s="22"/>
      <c r="H63" s="31"/>
      <c r="I63" s="21"/>
      <c r="J63" s="34"/>
      <c r="K63" s="34"/>
      <c r="L63" s="18"/>
      <c r="M63" s="1"/>
    </row>
    <row r="64" spans="2:13">
      <c r="B64" s="19"/>
      <c r="C64" s="31"/>
      <c r="D64" s="31"/>
      <c r="E64" s="49"/>
      <c r="F64" s="49"/>
      <c r="G64" s="22"/>
      <c r="H64" s="448" t="s">
        <v>63</v>
      </c>
      <c r="I64" s="448"/>
      <c r="J64" s="36">
        <f>J62+J39</f>
        <v>6244123033.4800005</v>
      </c>
      <c r="K64" s="36">
        <f>K62+K39</f>
        <v>6598597130.71</v>
      </c>
      <c r="L64" s="18"/>
      <c r="M64" s="1"/>
    </row>
    <row r="65" spans="2:13">
      <c r="B65" s="51"/>
      <c r="C65" s="52"/>
      <c r="D65" s="52"/>
      <c r="E65" s="52"/>
      <c r="F65" s="52"/>
      <c r="G65" s="53"/>
      <c r="H65" s="52"/>
      <c r="I65" s="52"/>
      <c r="J65" s="54"/>
      <c r="K65" s="54"/>
      <c r="L65" s="55"/>
      <c r="M65" s="1"/>
    </row>
    <row r="66" spans="2:13">
      <c r="B66" s="1"/>
      <c r="C66" s="452" t="s">
        <v>64</v>
      </c>
      <c r="D66" s="452"/>
      <c r="E66" s="452"/>
      <c r="F66" s="452"/>
      <c r="G66" s="452"/>
      <c r="H66" s="452"/>
      <c r="I66" s="452"/>
      <c r="J66" s="452"/>
      <c r="K66" s="452"/>
      <c r="L66" s="1"/>
      <c r="M66" s="1"/>
    </row>
    <row r="67" spans="2:13" ht="12" customHeight="1"/>
    <row r="68" spans="2:13">
      <c r="B68" s="1"/>
      <c r="C68" s="21"/>
      <c r="D68" s="56"/>
      <c r="E68" s="57"/>
      <c r="F68" s="57"/>
      <c r="G68" s="1"/>
      <c r="H68" s="58"/>
      <c r="I68" s="59"/>
      <c r="J68" s="57"/>
      <c r="K68" s="57"/>
      <c r="L68" s="1"/>
      <c r="M68" s="1"/>
    </row>
    <row r="69" spans="2:13">
      <c r="B69" s="1"/>
      <c r="C69" s="21"/>
      <c r="D69" s="56" t="s">
        <v>65</v>
      </c>
      <c r="E69" s="57"/>
      <c r="F69" s="57"/>
      <c r="G69" s="1" t="s">
        <v>66</v>
      </c>
      <c r="H69" s="58"/>
      <c r="I69" s="59"/>
      <c r="J69" s="58"/>
      <c r="K69" s="59"/>
      <c r="L69" s="1"/>
      <c r="M69" s="1"/>
    </row>
    <row r="70" spans="2:13">
      <c r="B70" s="1"/>
      <c r="C70" s="60"/>
      <c r="D70" s="453" t="s">
        <v>67</v>
      </c>
      <c r="E70" s="453"/>
      <c r="F70" s="57"/>
      <c r="G70" s="57"/>
      <c r="H70" s="454" t="s">
        <v>68</v>
      </c>
      <c r="I70" s="454"/>
      <c r="J70" s="455" t="s">
        <v>69</v>
      </c>
      <c r="K70" s="455"/>
      <c r="L70" s="1"/>
      <c r="M70" s="1"/>
    </row>
    <row r="71" spans="2:13">
      <c r="B71" s="1"/>
      <c r="C71" s="61"/>
      <c r="D71" s="450" t="s">
        <v>70</v>
      </c>
      <c r="E71" s="450"/>
      <c r="F71" s="62"/>
      <c r="G71" s="62"/>
      <c r="H71" s="451" t="s">
        <v>71</v>
      </c>
      <c r="I71" s="451"/>
      <c r="J71" s="450" t="s">
        <v>72</v>
      </c>
      <c r="K71" s="450"/>
      <c r="L71" s="1"/>
      <c r="M71" s="1"/>
    </row>
    <row r="72" spans="2:13" s="6" customFormat="1"/>
  </sheetData>
  <mergeCells count="74">
    <mergeCell ref="D71:E71"/>
    <mergeCell ref="H71:I71"/>
    <mergeCell ref="J71:K71"/>
    <mergeCell ref="H62:I62"/>
    <mergeCell ref="H64:I64"/>
    <mergeCell ref="C66:K66"/>
    <mergeCell ref="D70:E70"/>
    <mergeCell ref="H70:I70"/>
    <mergeCell ref="J70:K70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C31:D31"/>
    <mergeCell ref="H31:I31"/>
    <mergeCell ref="C32:D32"/>
    <mergeCell ref="H32:I32"/>
    <mergeCell ref="C33:D33"/>
    <mergeCell ref="H33:I33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4:K65542"/>
  <sheetViews>
    <sheetView topLeftCell="A73" workbookViewId="0">
      <selection activeCell="C9" sqref="C9"/>
    </sheetView>
  </sheetViews>
  <sheetFormatPr baseColWidth="10" defaultColWidth="0" defaultRowHeight="15"/>
  <cols>
    <col min="1" max="1" width="2.7109375" customWidth="1"/>
    <col min="2" max="2" width="7.140625" customWidth="1"/>
    <col min="3" max="3" width="59.140625" customWidth="1"/>
    <col min="4" max="9" width="16" customWidth="1"/>
    <col min="10" max="10" width="2.7109375" customWidth="1"/>
    <col min="11" max="11" width="11.42578125" hidden="1" customWidth="1"/>
  </cols>
  <sheetData>
    <row r="4" spans="2:9">
      <c r="B4" s="548" t="s">
        <v>0</v>
      </c>
      <c r="C4" s="548"/>
      <c r="D4" s="548"/>
      <c r="E4" s="548"/>
      <c r="F4" s="548"/>
      <c r="G4" s="548"/>
      <c r="H4" s="548"/>
      <c r="I4" s="548"/>
    </row>
    <row r="5" spans="2:9">
      <c r="B5" s="548" t="s">
        <v>267</v>
      </c>
      <c r="C5" s="548"/>
      <c r="D5" s="548"/>
      <c r="E5" s="548"/>
      <c r="F5" s="548"/>
      <c r="G5" s="548"/>
      <c r="H5" s="548"/>
      <c r="I5" s="548"/>
    </row>
    <row r="6" spans="2:9">
      <c r="B6" s="548" t="s">
        <v>268</v>
      </c>
      <c r="C6" s="548"/>
      <c r="D6" s="548"/>
      <c r="E6" s="548"/>
      <c r="F6" s="548"/>
      <c r="G6" s="548"/>
      <c r="H6" s="548"/>
      <c r="I6" s="548"/>
    </row>
    <row r="7" spans="2:9">
      <c r="B7" s="548" t="s">
        <v>90</v>
      </c>
      <c r="C7" s="548"/>
      <c r="D7" s="548"/>
      <c r="E7" s="548"/>
      <c r="F7" s="548"/>
      <c r="G7" s="548"/>
      <c r="H7" s="548"/>
      <c r="I7" s="548"/>
    </row>
    <row r="8" spans="2:9">
      <c r="B8" s="548" t="s">
        <v>230</v>
      </c>
      <c r="C8" s="548"/>
      <c r="D8" s="548"/>
      <c r="E8" s="548"/>
      <c r="F8" s="548"/>
      <c r="G8" s="548"/>
      <c r="H8" s="548"/>
      <c r="I8" s="548"/>
    </row>
    <row r="9" spans="2:9">
      <c r="B9" s="340"/>
      <c r="C9" s="340"/>
      <c r="D9" s="340"/>
      <c r="E9" s="340"/>
      <c r="F9" s="340"/>
      <c r="G9" s="340"/>
      <c r="H9" s="340"/>
      <c r="I9" s="340"/>
    </row>
    <row r="10" spans="2:9">
      <c r="B10" s="507" t="s">
        <v>75</v>
      </c>
      <c r="C10" s="545"/>
      <c r="D10" s="513" t="s">
        <v>269</v>
      </c>
      <c r="E10" s="514"/>
      <c r="F10" s="514"/>
      <c r="G10" s="514"/>
      <c r="H10" s="515"/>
      <c r="I10" s="516" t="s">
        <v>270</v>
      </c>
    </row>
    <row r="11" spans="2:9" ht="24.75">
      <c r="B11" s="509"/>
      <c r="C11" s="546"/>
      <c r="D11" s="283" t="s">
        <v>271</v>
      </c>
      <c r="E11" s="284" t="s">
        <v>272</v>
      </c>
      <c r="F11" s="283" t="s">
        <v>236</v>
      </c>
      <c r="G11" s="283" t="s">
        <v>237</v>
      </c>
      <c r="H11" s="283" t="s">
        <v>273</v>
      </c>
      <c r="I11" s="516"/>
    </row>
    <row r="12" spans="2:9">
      <c r="B12" s="511"/>
      <c r="C12" s="547"/>
      <c r="D12" s="285">
        <v>1</v>
      </c>
      <c r="E12" s="285">
        <v>2</v>
      </c>
      <c r="F12" s="285" t="s">
        <v>274</v>
      </c>
      <c r="G12" s="285">
        <v>4</v>
      </c>
      <c r="H12" s="285">
        <v>5</v>
      </c>
      <c r="I12" s="285" t="s">
        <v>275</v>
      </c>
    </row>
    <row r="13" spans="2:9" s="357" customFormat="1">
      <c r="B13" s="354"/>
      <c r="C13" s="355"/>
      <c r="D13" s="356"/>
      <c r="E13" s="356"/>
      <c r="F13" s="356"/>
      <c r="G13" s="356"/>
      <c r="H13" s="356"/>
      <c r="I13" s="356"/>
    </row>
    <row r="14" spans="2:9">
      <c r="B14" s="549" t="s">
        <v>213</v>
      </c>
      <c r="C14" s="550"/>
      <c r="D14" s="342">
        <f t="shared" ref="D14:I14" si="0">SUM(D15:D21)</f>
        <v>614022104</v>
      </c>
      <c r="E14" s="342">
        <f t="shared" si="0"/>
        <v>1922134.61</v>
      </c>
      <c r="F14" s="342">
        <f t="shared" si="0"/>
        <v>615944238.61000001</v>
      </c>
      <c r="G14" s="342">
        <f t="shared" si="0"/>
        <v>129499849.67</v>
      </c>
      <c r="H14" s="342">
        <f t="shared" si="0"/>
        <v>126427612.78</v>
      </c>
      <c r="I14" s="342">
        <f t="shared" si="0"/>
        <v>486444388.94000006</v>
      </c>
    </row>
    <row r="15" spans="2:9">
      <c r="B15" s="352"/>
      <c r="C15" s="353" t="s">
        <v>276</v>
      </c>
      <c r="D15" s="343">
        <v>376709557</v>
      </c>
      <c r="E15" s="343">
        <v>2139957.6</v>
      </c>
      <c r="F15" s="344">
        <f>D15+E15</f>
        <v>378849514.60000002</v>
      </c>
      <c r="G15" s="343">
        <v>84493678</v>
      </c>
      <c r="H15" s="343">
        <v>84493682</v>
      </c>
      <c r="I15" s="344">
        <f t="shared" ref="I15:I65" si="1">+F15-G15</f>
        <v>294355836.60000002</v>
      </c>
    </row>
    <row r="16" spans="2:9">
      <c r="B16" s="352"/>
      <c r="C16" s="353" t="s">
        <v>277</v>
      </c>
      <c r="D16" s="343">
        <v>0</v>
      </c>
      <c r="E16" s="343">
        <v>0</v>
      </c>
      <c r="F16" s="344">
        <f t="shared" ref="F16:F21" si="2">D16+E16</f>
        <v>0</v>
      </c>
      <c r="G16" s="343">
        <v>0</v>
      </c>
      <c r="H16" s="343">
        <v>0</v>
      </c>
      <c r="I16" s="344">
        <f t="shared" si="1"/>
        <v>0</v>
      </c>
    </row>
    <row r="17" spans="2:9">
      <c r="B17" s="352"/>
      <c r="C17" s="353" t="s">
        <v>278</v>
      </c>
      <c r="D17" s="343">
        <v>69682127</v>
      </c>
      <c r="E17" s="343">
        <v>55502</v>
      </c>
      <c r="F17" s="344">
        <v>69737629</v>
      </c>
      <c r="G17" s="343">
        <v>6184418</v>
      </c>
      <c r="H17" s="343">
        <v>6178811</v>
      </c>
      <c r="I17" s="344">
        <f t="shared" si="1"/>
        <v>63553211</v>
      </c>
    </row>
    <row r="18" spans="2:9">
      <c r="B18" s="352"/>
      <c r="C18" s="353" t="s">
        <v>279</v>
      </c>
      <c r="D18" s="343">
        <v>11917006</v>
      </c>
      <c r="E18" s="343">
        <v>0</v>
      </c>
      <c r="F18" s="344">
        <f t="shared" si="2"/>
        <v>11917006</v>
      </c>
      <c r="G18" s="343">
        <v>4639400.4000000004</v>
      </c>
      <c r="H18" s="343">
        <v>4639400.4000000004</v>
      </c>
      <c r="I18" s="344">
        <f t="shared" si="1"/>
        <v>7277605.5999999996</v>
      </c>
    </row>
    <row r="19" spans="2:9">
      <c r="B19" s="352"/>
      <c r="C19" s="353" t="s">
        <v>280</v>
      </c>
      <c r="D19" s="343">
        <v>143717852</v>
      </c>
      <c r="E19" s="343">
        <v>-273324.99</v>
      </c>
      <c r="F19" s="344">
        <f t="shared" si="2"/>
        <v>143444527.00999999</v>
      </c>
      <c r="G19" s="343">
        <v>31630191.27</v>
      </c>
      <c r="H19" s="343">
        <v>28565412.379999999</v>
      </c>
      <c r="I19" s="344">
        <f t="shared" si="1"/>
        <v>111814335.73999999</v>
      </c>
    </row>
    <row r="20" spans="2:9">
      <c r="B20" s="352"/>
      <c r="C20" s="353" t="s">
        <v>281</v>
      </c>
      <c r="D20" s="343">
        <v>0</v>
      </c>
      <c r="E20" s="343">
        <v>0</v>
      </c>
      <c r="F20" s="344">
        <f t="shared" si="2"/>
        <v>0</v>
      </c>
      <c r="G20" s="343">
        <v>0</v>
      </c>
      <c r="H20" s="343">
        <v>0</v>
      </c>
      <c r="I20" s="344">
        <f t="shared" si="1"/>
        <v>0</v>
      </c>
    </row>
    <row r="21" spans="2:9">
      <c r="B21" s="352"/>
      <c r="C21" s="353" t="s">
        <v>282</v>
      </c>
      <c r="D21" s="343">
        <v>11995562</v>
      </c>
      <c r="E21" s="343">
        <v>0</v>
      </c>
      <c r="F21" s="344">
        <f t="shared" si="2"/>
        <v>11995562</v>
      </c>
      <c r="G21" s="343">
        <v>2552162</v>
      </c>
      <c r="H21" s="343">
        <v>2550307</v>
      </c>
      <c r="I21" s="344">
        <f t="shared" si="1"/>
        <v>9443400</v>
      </c>
    </row>
    <row r="22" spans="2:9">
      <c r="B22" s="549" t="s">
        <v>145</v>
      </c>
      <c r="C22" s="550"/>
      <c r="D22" s="342">
        <f t="shared" ref="D22:I22" si="3">SUM(D23:D31)</f>
        <v>128626062</v>
      </c>
      <c r="E22" s="342">
        <f t="shared" si="3"/>
        <v>5310755.75</v>
      </c>
      <c r="F22" s="342">
        <f t="shared" si="3"/>
        <v>133936817.75</v>
      </c>
      <c r="G22" s="342">
        <f t="shared" si="3"/>
        <v>32189832.850000001</v>
      </c>
      <c r="H22" s="342">
        <f t="shared" si="3"/>
        <v>26591471.199999999</v>
      </c>
      <c r="I22" s="342">
        <f t="shared" si="3"/>
        <v>101746984.90000001</v>
      </c>
    </row>
    <row r="23" spans="2:9" ht="24">
      <c r="B23" s="352"/>
      <c r="C23" s="353" t="s">
        <v>283</v>
      </c>
      <c r="D23" s="343">
        <v>6161796</v>
      </c>
      <c r="E23" s="343">
        <v>-43106.5</v>
      </c>
      <c r="F23" s="344">
        <f t="shared" ref="F23:F65" si="4">D23+E23</f>
        <v>6118689.5</v>
      </c>
      <c r="G23" s="343">
        <v>1395974.26</v>
      </c>
      <c r="H23" s="343">
        <v>1084594.81</v>
      </c>
      <c r="I23" s="344">
        <f t="shared" si="1"/>
        <v>4722715.24</v>
      </c>
    </row>
    <row r="24" spans="2:9">
      <c r="B24" s="352"/>
      <c r="C24" s="353" t="s">
        <v>284</v>
      </c>
      <c r="D24" s="343">
        <v>308160</v>
      </c>
      <c r="E24" s="343">
        <v>105807.85</v>
      </c>
      <c r="F24" s="344">
        <f t="shared" si="4"/>
        <v>413967.85</v>
      </c>
      <c r="G24" s="343">
        <v>180605.39</v>
      </c>
      <c r="H24" s="343">
        <v>177415.39</v>
      </c>
      <c r="I24" s="344">
        <f t="shared" si="1"/>
        <v>233362.45999999996</v>
      </c>
    </row>
    <row r="25" spans="2:9">
      <c r="B25" s="352"/>
      <c r="C25" s="353" t="s">
        <v>285</v>
      </c>
      <c r="D25" s="343">
        <v>0</v>
      </c>
      <c r="E25" s="343">
        <v>0</v>
      </c>
      <c r="F25" s="344">
        <f t="shared" si="4"/>
        <v>0</v>
      </c>
      <c r="G25" s="343">
        <v>0</v>
      </c>
      <c r="H25" s="343">
        <v>0</v>
      </c>
      <c r="I25" s="344">
        <f t="shared" si="1"/>
        <v>0</v>
      </c>
    </row>
    <row r="26" spans="2:9">
      <c r="B26" s="352"/>
      <c r="C26" s="353" t="s">
        <v>286</v>
      </c>
      <c r="D26" s="343">
        <v>55139061</v>
      </c>
      <c r="E26" s="343">
        <v>-99235</v>
      </c>
      <c r="F26" s="344">
        <f t="shared" si="4"/>
        <v>55039826</v>
      </c>
      <c r="G26" s="343">
        <v>10937634.26</v>
      </c>
      <c r="H26" s="343">
        <v>9613737.0299999993</v>
      </c>
      <c r="I26" s="344">
        <f t="shared" si="1"/>
        <v>44102191.740000002</v>
      </c>
    </row>
    <row r="27" spans="2:9">
      <c r="B27" s="352"/>
      <c r="C27" s="353" t="s">
        <v>287</v>
      </c>
      <c r="D27" s="343">
        <v>14400</v>
      </c>
      <c r="E27" s="343">
        <v>25390</v>
      </c>
      <c r="F27" s="344">
        <f t="shared" si="4"/>
        <v>39790</v>
      </c>
      <c r="G27" s="343">
        <v>6683.52</v>
      </c>
      <c r="H27" s="343">
        <v>5168.58</v>
      </c>
      <c r="I27" s="344">
        <f t="shared" si="1"/>
        <v>33106.479999999996</v>
      </c>
    </row>
    <row r="28" spans="2:9">
      <c r="B28" s="352"/>
      <c r="C28" s="353" t="s">
        <v>288</v>
      </c>
      <c r="D28" s="343">
        <v>53405050</v>
      </c>
      <c r="E28" s="343">
        <v>0</v>
      </c>
      <c r="F28" s="344">
        <f t="shared" si="4"/>
        <v>53405050</v>
      </c>
      <c r="G28" s="343">
        <v>17787398.84</v>
      </c>
      <c r="H28" s="343">
        <v>14122850.1</v>
      </c>
      <c r="I28" s="344">
        <f t="shared" si="1"/>
        <v>35617651.159999996</v>
      </c>
    </row>
    <row r="29" spans="2:9">
      <c r="B29" s="352"/>
      <c r="C29" s="353" t="s">
        <v>289</v>
      </c>
      <c r="D29" s="343">
        <v>5393090</v>
      </c>
      <c r="E29" s="343">
        <v>4919050</v>
      </c>
      <c r="F29" s="344">
        <f t="shared" si="4"/>
        <v>10312140</v>
      </c>
      <c r="G29" s="343">
        <v>161850.64000000001</v>
      </c>
      <c r="H29" s="343">
        <v>145145.13</v>
      </c>
      <c r="I29" s="344">
        <f t="shared" si="1"/>
        <v>10150289.359999999</v>
      </c>
    </row>
    <row r="30" spans="2:9">
      <c r="B30" s="352"/>
      <c r="C30" s="353" t="s">
        <v>290</v>
      </c>
      <c r="D30" s="343">
        <v>0</v>
      </c>
      <c r="E30" s="343">
        <v>227050.4</v>
      </c>
      <c r="F30" s="344">
        <f t="shared" si="4"/>
        <v>227050.4</v>
      </c>
      <c r="G30" s="343">
        <v>0</v>
      </c>
      <c r="H30" s="343">
        <v>0</v>
      </c>
      <c r="I30" s="344">
        <f t="shared" si="1"/>
        <v>227050.4</v>
      </c>
    </row>
    <row r="31" spans="2:9">
      <c r="B31" s="352"/>
      <c r="C31" s="353" t="s">
        <v>291</v>
      </c>
      <c r="D31" s="343">
        <v>8204505</v>
      </c>
      <c r="E31" s="343">
        <v>175799</v>
      </c>
      <c r="F31" s="344">
        <f t="shared" si="4"/>
        <v>8380304</v>
      </c>
      <c r="G31" s="343">
        <v>1719685.94</v>
      </c>
      <c r="H31" s="343">
        <v>1442560.16</v>
      </c>
      <c r="I31" s="344">
        <f t="shared" si="1"/>
        <v>6660618.0600000005</v>
      </c>
    </row>
    <row r="32" spans="2:9">
      <c r="B32" s="549" t="s">
        <v>147</v>
      </c>
      <c r="C32" s="550"/>
      <c r="D32" s="342">
        <f t="shared" ref="D32:I32" si="5">SUM(D33:D41)</f>
        <v>353885395</v>
      </c>
      <c r="E32" s="342">
        <f t="shared" si="5"/>
        <v>7224852.1699999999</v>
      </c>
      <c r="F32" s="342">
        <f t="shared" si="5"/>
        <v>361110247.16999996</v>
      </c>
      <c r="G32" s="342">
        <f t="shared" si="5"/>
        <v>83169264.129999995</v>
      </c>
      <c r="H32" s="342">
        <f t="shared" si="5"/>
        <v>80782256.75999999</v>
      </c>
      <c r="I32" s="342">
        <f t="shared" si="5"/>
        <v>277940983.04000002</v>
      </c>
    </row>
    <row r="33" spans="2:9">
      <c r="B33" s="352"/>
      <c r="C33" s="353" t="s">
        <v>292</v>
      </c>
      <c r="D33" s="343">
        <v>99888000</v>
      </c>
      <c r="E33" s="343">
        <v>-191018.8</v>
      </c>
      <c r="F33" s="344">
        <f t="shared" si="4"/>
        <v>99696981.200000003</v>
      </c>
      <c r="G33" s="343">
        <v>26097517.609999999</v>
      </c>
      <c r="H33" s="343">
        <v>26097517.609999999</v>
      </c>
      <c r="I33" s="344">
        <f t="shared" si="1"/>
        <v>73599463.590000004</v>
      </c>
    </row>
    <row r="34" spans="2:9">
      <c r="B34" s="352"/>
      <c r="C34" s="353" t="s">
        <v>293</v>
      </c>
      <c r="D34" s="343">
        <v>26200632</v>
      </c>
      <c r="E34" s="343">
        <v>0</v>
      </c>
      <c r="F34" s="344">
        <f t="shared" si="4"/>
        <v>26200632</v>
      </c>
      <c r="G34" s="343">
        <v>2752464.41</v>
      </c>
      <c r="H34" s="343">
        <v>2752464.41</v>
      </c>
      <c r="I34" s="344">
        <f t="shared" si="1"/>
        <v>23448167.59</v>
      </c>
    </row>
    <row r="35" spans="2:9">
      <c r="B35" s="352"/>
      <c r="C35" s="353" t="s">
        <v>294</v>
      </c>
      <c r="D35" s="343">
        <v>11392260</v>
      </c>
      <c r="E35" s="343">
        <v>10015007.359999999</v>
      </c>
      <c r="F35" s="344">
        <f t="shared" si="4"/>
        <v>21407267.359999999</v>
      </c>
      <c r="G35" s="343">
        <v>5141154.83</v>
      </c>
      <c r="H35" s="343">
        <v>4549988.01</v>
      </c>
      <c r="I35" s="344">
        <f t="shared" si="1"/>
        <v>16266112.529999999</v>
      </c>
    </row>
    <row r="36" spans="2:9">
      <c r="B36" s="352"/>
      <c r="C36" s="353" t="s">
        <v>295</v>
      </c>
      <c r="D36" s="343">
        <v>8527360</v>
      </c>
      <c r="E36" s="343">
        <v>-123.84</v>
      </c>
      <c r="F36" s="344">
        <f t="shared" si="4"/>
        <v>8527236.1600000001</v>
      </c>
      <c r="G36" s="343">
        <v>4548280.41</v>
      </c>
      <c r="H36" s="343">
        <v>4548280.41</v>
      </c>
      <c r="I36" s="344">
        <f t="shared" si="1"/>
        <v>3978955.75</v>
      </c>
    </row>
    <row r="37" spans="2:9">
      <c r="B37" s="352"/>
      <c r="C37" s="353" t="s">
        <v>296</v>
      </c>
      <c r="D37" s="343">
        <v>160830443</v>
      </c>
      <c r="E37" s="343">
        <v>-1052870.6000000001</v>
      </c>
      <c r="F37" s="344">
        <f t="shared" si="4"/>
        <v>159777572.40000001</v>
      </c>
      <c r="G37" s="343">
        <v>34330158.710000001</v>
      </c>
      <c r="H37" s="343">
        <v>33395718.940000001</v>
      </c>
      <c r="I37" s="344">
        <f t="shared" si="1"/>
        <v>125447413.69</v>
      </c>
    </row>
    <row r="38" spans="2:9">
      <c r="B38" s="352"/>
      <c r="C38" s="353" t="s">
        <v>297</v>
      </c>
      <c r="D38" s="343">
        <v>10842000</v>
      </c>
      <c r="E38" s="343">
        <v>0</v>
      </c>
      <c r="F38" s="344">
        <f t="shared" si="4"/>
        <v>10842000</v>
      </c>
      <c r="G38" s="343">
        <v>1597825</v>
      </c>
      <c r="H38" s="343">
        <v>1272743.22</v>
      </c>
      <c r="I38" s="344">
        <f t="shared" si="1"/>
        <v>9244175</v>
      </c>
    </row>
    <row r="39" spans="2:9">
      <c r="B39" s="352"/>
      <c r="C39" s="353" t="s">
        <v>298</v>
      </c>
      <c r="D39" s="343">
        <v>622200</v>
      </c>
      <c r="E39" s="343">
        <v>0</v>
      </c>
      <c r="F39" s="344">
        <f t="shared" si="4"/>
        <v>622200</v>
      </c>
      <c r="G39" s="343">
        <v>153879.17000000001</v>
      </c>
      <c r="H39" s="343">
        <v>153879.17000000001</v>
      </c>
      <c r="I39" s="344">
        <f t="shared" si="1"/>
        <v>468320.82999999996</v>
      </c>
    </row>
    <row r="40" spans="2:9">
      <c r="B40" s="352"/>
      <c r="C40" s="353" t="s">
        <v>299</v>
      </c>
      <c r="D40" s="343">
        <v>20643100</v>
      </c>
      <c r="E40" s="343">
        <v>-1633282.35</v>
      </c>
      <c r="F40" s="344">
        <f t="shared" si="4"/>
        <v>19009817.649999999</v>
      </c>
      <c r="G40" s="343">
        <v>2913981.99</v>
      </c>
      <c r="H40" s="343">
        <v>2378262.9900000002</v>
      </c>
      <c r="I40" s="344">
        <f t="shared" si="1"/>
        <v>16095835.659999998</v>
      </c>
    </row>
    <row r="41" spans="2:9">
      <c r="B41" s="352"/>
      <c r="C41" s="353" t="s">
        <v>300</v>
      </c>
      <c r="D41" s="343">
        <v>14939400</v>
      </c>
      <c r="E41" s="343">
        <v>87140.4</v>
      </c>
      <c r="F41" s="344">
        <f t="shared" si="4"/>
        <v>15026540.4</v>
      </c>
      <c r="G41" s="343">
        <v>5634002</v>
      </c>
      <c r="H41" s="343">
        <v>5633402</v>
      </c>
      <c r="I41" s="344">
        <f t="shared" si="1"/>
        <v>9392538.4000000004</v>
      </c>
    </row>
    <row r="42" spans="2:9">
      <c r="B42" s="549" t="s">
        <v>248</v>
      </c>
      <c r="C42" s="550"/>
      <c r="D42" s="342">
        <f t="shared" ref="D42:I42" si="6">SUM(D43:D51)</f>
        <v>84045667.319999993</v>
      </c>
      <c r="E42" s="342">
        <f t="shared" si="6"/>
        <v>5599633</v>
      </c>
      <c r="F42" s="342">
        <f t="shared" si="6"/>
        <v>89645300.319999993</v>
      </c>
      <c r="G42" s="342">
        <f t="shared" si="6"/>
        <v>20930131.989999998</v>
      </c>
      <c r="H42" s="342">
        <f t="shared" si="6"/>
        <v>17691654.300000001</v>
      </c>
      <c r="I42" s="342">
        <f t="shared" si="6"/>
        <v>68715168.329999998</v>
      </c>
    </row>
    <row r="43" spans="2:9">
      <c r="B43" s="352"/>
      <c r="C43" s="353" t="s">
        <v>152</v>
      </c>
      <c r="D43" s="343">
        <v>0</v>
      </c>
      <c r="E43" s="343">
        <v>0</v>
      </c>
      <c r="F43" s="344">
        <f t="shared" si="4"/>
        <v>0</v>
      </c>
      <c r="G43" s="343">
        <v>0</v>
      </c>
      <c r="H43" s="343">
        <v>0</v>
      </c>
      <c r="I43" s="344">
        <f t="shared" si="1"/>
        <v>0</v>
      </c>
    </row>
    <row r="44" spans="2:9">
      <c r="B44" s="352"/>
      <c r="C44" s="353" t="s">
        <v>154</v>
      </c>
      <c r="D44" s="343">
        <v>0</v>
      </c>
      <c r="E44" s="343">
        <v>0</v>
      </c>
      <c r="F44" s="344">
        <f t="shared" si="4"/>
        <v>0</v>
      </c>
      <c r="G44" s="343">
        <v>0</v>
      </c>
      <c r="H44" s="343">
        <v>0</v>
      </c>
      <c r="I44" s="344">
        <f t="shared" si="1"/>
        <v>0</v>
      </c>
    </row>
    <row r="45" spans="2:9">
      <c r="B45" s="352"/>
      <c r="C45" s="353" t="s">
        <v>156</v>
      </c>
      <c r="D45" s="343">
        <v>0</v>
      </c>
      <c r="E45" s="343">
        <v>0</v>
      </c>
      <c r="F45" s="344">
        <f t="shared" si="4"/>
        <v>0</v>
      </c>
      <c r="G45" s="343">
        <v>0</v>
      </c>
      <c r="H45" s="343">
        <v>0</v>
      </c>
      <c r="I45" s="344">
        <f t="shared" si="1"/>
        <v>0</v>
      </c>
    </row>
    <row r="46" spans="2:9">
      <c r="B46" s="352"/>
      <c r="C46" s="353" t="s">
        <v>157</v>
      </c>
      <c r="D46" s="343">
        <v>83805667.319999993</v>
      </c>
      <c r="E46" s="343">
        <v>5599633</v>
      </c>
      <c r="F46" s="344">
        <f t="shared" si="4"/>
        <v>89405300.319999993</v>
      </c>
      <c r="G46" s="343">
        <v>20884131.989999998</v>
      </c>
      <c r="H46" s="343">
        <v>17645654.300000001</v>
      </c>
      <c r="I46" s="344">
        <f t="shared" si="1"/>
        <v>68521168.329999998</v>
      </c>
    </row>
    <row r="47" spans="2:9">
      <c r="B47" s="352"/>
      <c r="C47" s="353" t="s">
        <v>159</v>
      </c>
      <c r="D47" s="343">
        <v>0</v>
      </c>
      <c r="E47" s="343">
        <v>0</v>
      </c>
      <c r="F47" s="344">
        <f t="shared" si="4"/>
        <v>0</v>
      </c>
      <c r="G47" s="343">
        <v>0</v>
      </c>
      <c r="H47" s="343">
        <v>0</v>
      </c>
      <c r="I47" s="344">
        <f t="shared" si="1"/>
        <v>0</v>
      </c>
    </row>
    <row r="48" spans="2:9">
      <c r="B48" s="352"/>
      <c r="C48" s="353" t="s">
        <v>301</v>
      </c>
      <c r="D48" s="343">
        <v>0</v>
      </c>
      <c r="E48" s="343">
        <v>0</v>
      </c>
      <c r="F48" s="344">
        <f t="shared" si="4"/>
        <v>0</v>
      </c>
      <c r="G48" s="343">
        <v>0</v>
      </c>
      <c r="H48" s="343">
        <v>0</v>
      </c>
      <c r="I48" s="344">
        <f t="shared" si="1"/>
        <v>0</v>
      </c>
    </row>
    <row r="49" spans="2:9">
      <c r="B49" s="352"/>
      <c r="C49" s="353" t="s">
        <v>163</v>
      </c>
      <c r="D49" s="343">
        <v>0</v>
      </c>
      <c r="E49" s="343">
        <v>0</v>
      </c>
      <c r="F49" s="344">
        <f t="shared" si="4"/>
        <v>0</v>
      </c>
      <c r="G49" s="343">
        <v>0</v>
      </c>
      <c r="H49" s="343">
        <v>0</v>
      </c>
      <c r="I49" s="344">
        <f t="shared" si="1"/>
        <v>0</v>
      </c>
    </row>
    <row r="50" spans="2:9">
      <c r="B50" s="352"/>
      <c r="C50" s="353" t="s">
        <v>164</v>
      </c>
      <c r="D50" s="343">
        <v>240000</v>
      </c>
      <c r="E50" s="343">
        <v>0</v>
      </c>
      <c r="F50" s="344">
        <f t="shared" si="4"/>
        <v>240000</v>
      </c>
      <c r="G50" s="343">
        <v>46000</v>
      </c>
      <c r="H50" s="343">
        <v>46000</v>
      </c>
      <c r="I50" s="344">
        <f t="shared" si="1"/>
        <v>194000</v>
      </c>
    </row>
    <row r="51" spans="2:9">
      <c r="B51" s="352"/>
      <c r="C51" s="353" t="s">
        <v>166</v>
      </c>
      <c r="D51" s="343">
        <v>0</v>
      </c>
      <c r="E51" s="343">
        <v>0</v>
      </c>
      <c r="F51" s="344">
        <f t="shared" si="4"/>
        <v>0</v>
      </c>
      <c r="G51" s="343">
        <v>0</v>
      </c>
      <c r="H51" s="343">
        <v>0</v>
      </c>
      <c r="I51" s="344">
        <f t="shared" si="1"/>
        <v>0</v>
      </c>
    </row>
    <row r="52" spans="2:9">
      <c r="B52" s="549" t="s">
        <v>302</v>
      </c>
      <c r="C52" s="550"/>
      <c r="D52" s="342">
        <f t="shared" ref="D52:I52" si="7">SUM(D53:D61)</f>
        <v>11439428</v>
      </c>
      <c r="E52" s="342">
        <f t="shared" si="7"/>
        <v>4610727</v>
      </c>
      <c r="F52" s="342">
        <f t="shared" si="7"/>
        <v>16050155</v>
      </c>
      <c r="G52" s="342">
        <f t="shared" si="7"/>
        <v>7691779.0999999996</v>
      </c>
      <c r="H52" s="342">
        <f t="shared" si="7"/>
        <v>5370481.4299999997</v>
      </c>
      <c r="I52" s="342">
        <f t="shared" si="7"/>
        <v>8358375.8999999994</v>
      </c>
    </row>
    <row r="53" spans="2:9">
      <c r="B53" s="352"/>
      <c r="C53" s="353" t="s">
        <v>303</v>
      </c>
      <c r="D53" s="343">
        <v>1403428</v>
      </c>
      <c r="E53" s="343">
        <v>4497.24</v>
      </c>
      <c r="F53" s="344">
        <f t="shared" si="4"/>
        <v>1407925.24</v>
      </c>
      <c r="G53" s="343">
        <v>310914.99</v>
      </c>
      <c r="H53" s="343">
        <v>250693.59</v>
      </c>
      <c r="I53" s="344">
        <f t="shared" si="1"/>
        <v>1097010.25</v>
      </c>
    </row>
    <row r="54" spans="2:9">
      <c r="B54" s="352"/>
      <c r="C54" s="353" t="s">
        <v>304</v>
      </c>
      <c r="D54" s="343">
        <v>275000</v>
      </c>
      <c r="E54" s="343">
        <v>174022.08</v>
      </c>
      <c r="F54" s="344">
        <f t="shared" si="4"/>
        <v>449022.07999999996</v>
      </c>
      <c r="G54" s="343">
        <v>249019.68</v>
      </c>
      <c r="H54" s="343">
        <v>188699.68</v>
      </c>
      <c r="I54" s="344">
        <f t="shared" si="1"/>
        <v>200002.39999999997</v>
      </c>
    </row>
    <row r="55" spans="2:9">
      <c r="B55" s="352"/>
      <c r="C55" s="353" t="s">
        <v>305</v>
      </c>
      <c r="D55" s="343">
        <v>0</v>
      </c>
      <c r="E55" s="343">
        <v>56149.56</v>
      </c>
      <c r="F55" s="344">
        <f t="shared" si="4"/>
        <v>56149.56</v>
      </c>
      <c r="G55" s="343">
        <v>56149.08</v>
      </c>
      <c r="H55" s="343">
        <v>56149.08</v>
      </c>
      <c r="I55" s="344">
        <f t="shared" si="1"/>
        <v>0.47999999999592546</v>
      </c>
    </row>
    <row r="56" spans="2:9">
      <c r="B56" s="352"/>
      <c r="C56" s="353" t="s">
        <v>306</v>
      </c>
      <c r="D56" s="343">
        <v>5113000</v>
      </c>
      <c r="E56" s="343">
        <v>3916600</v>
      </c>
      <c r="F56" s="344">
        <f t="shared" si="4"/>
        <v>9029600</v>
      </c>
      <c r="G56" s="343">
        <v>3380817.4</v>
      </c>
      <c r="H56" s="343">
        <v>3380817.4</v>
      </c>
      <c r="I56" s="344">
        <f t="shared" si="1"/>
        <v>5648782.5999999996</v>
      </c>
    </row>
    <row r="57" spans="2:9">
      <c r="B57" s="352"/>
      <c r="C57" s="353" t="s">
        <v>307</v>
      </c>
      <c r="D57" s="343">
        <v>0</v>
      </c>
      <c r="E57" s="343">
        <v>0</v>
      </c>
      <c r="F57" s="344">
        <f t="shared" si="4"/>
        <v>0</v>
      </c>
      <c r="G57" s="343">
        <v>0</v>
      </c>
      <c r="H57" s="343">
        <v>0</v>
      </c>
      <c r="I57" s="344">
        <f t="shared" si="1"/>
        <v>0</v>
      </c>
    </row>
    <row r="58" spans="2:9">
      <c r="B58" s="352"/>
      <c r="C58" s="353" t="s">
        <v>308</v>
      </c>
      <c r="D58" s="343">
        <v>1864000</v>
      </c>
      <c r="E58" s="343">
        <v>459458.12</v>
      </c>
      <c r="F58" s="344">
        <f t="shared" si="4"/>
        <v>2323458.12</v>
      </c>
      <c r="G58" s="343">
        <v>910877.95</v>
      </c>
      <c r="H58" s="343">
        <v>566121.68000000005</v>
      </c>
      <c r="I58" s="344">
        <f t="shared" si="1"/>
        <v>1412580.1700000002</v>
      </c>
    </row>
    <row r="59" spans="2:9">
      <c r="B59" s="352"/>
      <c r="C59" s="353" t="s">
        <v>309</v>
      </c>
      <c r="D59" s="343">
        <v>0</v>
      </c>
      <c r="E59" s="343">
        <v>0</v>
      </c>
      <c r="F59" s="344">
        <f t="shared" si="4"/>
        <v>0</v>
      </c>
      <c r="G59" s="343">
        <v>0</v>
      </c>
      <c r="H59" s="343">
        <v>0</v>
      </c>
      <c r="I59" s="344">
        <f t="shared" si="1"/>
        <v>0</v>
      </c>
    </row>
    <row r="60" spans="2:9">
      <c r="B60" s="352"/>
      <c r="C60" s="353" t="s">
        <v>310</v>
      </c>
      <c r="D60" s="343">
        <v>0</v>
      </c>
      <c r="E60" s="343">
        <v>0</v>
      </c>
      <c r="F60" s="344">
        <f t="shared" si="4"/>
        <v>0</v>
      </c>
      <c r="G60" s="343">
        <v>0</v>
      </c>
      <c r="H60" s="343">
        <v>0</v>
      </c>
      <c r="I60" s="344">
        <f t="shared" si="1"/>
        <v>0</v>
      </c>
    </row>
    <row r="61" spans="2:9">
      <c r="B61" s="352"/>
      <c r="C61" s="353" t="s">
        <v>37</v>
      </c>
      <c r="D61" s="343">
        <v>2784000</v>
      </c>
      <c r="E61" s="343">
        <v>0</v>
      </c>
      <c r="F61" s="344">
        <f t="shared" si="4"/>
        <v>2784000</v>
      </c>
      <c r="G61" s="343">
        <v>2784000</v>
      </c>
      <c r="H61" s="343">
        <v>928000</v>
      </c>
      <c r="I61" s="344">
        <f t="shared" si="1"/>
        <v>0</v>
      </c>
    </row>
    <row r="62" spans="2:9">
      <c r="B62" s="549" t="s">
        <v>188</v>
      </c>
      <c r="C62" s="550"/>
      <c r="D62" s="342">
        <f t="shared" ref="D62:I62" si="8">SUM(D63:D65)</f>
        <v>277308812.06</v>
      </c>
      <c r="E62" s="342">
        <f t="shared" si="8"/>
        <v>171557066.72</v>
      </c>
      <c r="F62" s="342">
        <f t="shared" si="8"/>
        <v>448865878.77999997</v>
      </c>
      <c r="G62" s="342">
        <f t="shared" si="8"/>
        <v>8134630.1500000004</v>
      </c>
      <c r="H62" s="342">
        <f t="shared" si="8"/>
        <v>8134630.1500000004</v>
      </c>
      <c r="I62" s="342">
        <f t="shared" si="8"/>
        <v>440731248.63</v>
      </c>
    </row>
    <row r="63" spans="2:9">
      <c r="B63" s="352"/>
      <c r="C63" s="353" t="s">
        <v>311</v>
      </c>
      <c r="D63" s="343">
        <v>187633392.96000001</v>
      </c>
      <c r="E63" s="343">
        <v>154268495.72</v>
      </c>
      <c r="F63" s="344">
        <f t="shared" si="4"/>
        <v>341901888.68000001</v>
      </c>
      <c r="G63" s="343">
        <v>3448854.96</v>
      </c>
      <c r="H63" s="343">
        <v>3448854.96</v>
      </c>
      <c r="I63" s="344">
        <f t="shared" si="1"/>
        <v>338453033.72000003</v>
      </c>
    </row>
    <row r="64" spans="2:9">
      <c r="B64" s="352"/>
      <c r="C64" s="353" t="s">
        <v>312</v>
      </c>
      <c r="D64" s="343">
        <v>89675419.099999994</v>
      </c>
      <c r="E64" s="343">
        <v>17288571</v>
      </c>
      <c r="F64" s="344">
        <f t="shared" si="4"/>
        <v>106963990.09999999</v>
      </c>
      <c r="G64" s="343">
        <v>4685775.1900000004</v>
      </c>
      <c r="H64" s="343">
        <v>4685775.1900000004</v>
      </c>
      <c r="I64" s="344">
        <f t="shared" si="1"/>
        <v>102278214.91</v>
      </c>
    </row>
    <row r="65" spans="2:9">
      <c r="B65" s="352"/>
      <c r="C65" s="353" t="s">
        <v>313</v>
      </c>
      <c r="D65" s="343">
        <v>0</v>
      </c>
      <c r="E65" s="343">
        <v>0</v>
      </c>
      <c r="F65" s="344">
        <f t="shared" si="4"/>
        <v>0</v>
      </c>
      <c r="G65" s="343">
        <v>0</v>
      </c>
      <c r="H65" s="343">
        <v>0</v>
      </c>
      <c r="I65" s="344">
        <f t="shared" si="1"/>
        <v>0</v>
      </c>
    </row>
    <row r="66" spans="2:9">
      <c r="B66" s="549" t="s">
        <v>314</v>
      </c>
      <c r="C66" s="550"/>
      <c r="D66" s="342">
        <f t="shared" ref="D66:I66" si="9">SUM(D67:D73)</f>
        <v>0</v>
      </c>
      <c r="E66" s="342">
        <f t="shared" si="9"/>
        <v>0</v>
      </c>
      <c r="F66" s="342">
        <f t="shared" si="9"/>
        <v>0</v>
      </c>
      <c r="G66" s="342">
        <f t="shared" si="9"/>
        <v>0</v>
      </c>
      <c r="H66" s="342">
        <f t="shared" si="9"/>
        <v>0</v>
      </c>
      <c r="I66" s="342">
        <f t="shared" si="9"/>
        <v>0</v>
      </c>
    </row>
    <row r="67" spans="2:9">
      <c r="B67" s="352"/>
      <c r="C67" s="353" t="s">
        <v>315</v>
      </c>
      <c r="D67" s="343">
        <v>0</v>
      </c>
      <c r="E67" s="343">
        <v>0</v>
      </c>
      <c r="F67" s="344">
        <f t="shared" ref="F67:F73" si="10">D67+E67</f>
        <v>0</v>
      </c>
      <c r="G67" s="343">
        <v>0</v>
      </c>
      <c r="H67" s="343">
        <v>0</v>
      </c>
      <c r="I67" s="344">
        <f t="shared" ref="I67:I85" si="11">F67-G67</f>
        <v>0</v>
      </c>
    </row>
    <row r="68" spans="2:9">
      <c r="B68" s="352"/>
      <c r="C68" s="353" t="s">
        <v>316</v>
      </c>
      <c r="D68" s="343">
        <v>0</v>
      </c>
      <c r="E68" s="343">
        <v>0</v>
      </c>
      <c r="F68" s="344">
        <f t="shared" si="10"/>
        <v>0</v>
      </c>
      <c r="G68" s="343">
        <v>0</v>
      </c>
      <c r="H68" s="343">
        <v>0</v>
      </c>
      <c r="I68" s="344">
        <f t="shared" si="11"/>
        <v>0</v>
      </c>
    </row>
    <row r="69" spans="2:9">
      <c r="B69" s="352"/>
      <c r="C69" s="353" t="s">
        <v>317</v>
      </c>
      <c r="D69" s="343">
        <v>0</v>
      </c>
      <c r="E69" s="343">
        <v>0</v>
      </c>
      <c r="F69" s="344">
        <f t="shared" si="10"/>
        <v>0</v>
      </c>
      <c r="G69" s="343">
        <v>0</v>
      </c>
      <c r="H69" s="343">
        <v>0</v>
      </c>
      <c r="I69" s="344">
        <f t="shared" si="11"/>
        <v>0</v>
      </c>
    </row>
    <row r="70" spans="2:9">
      <c r="B70" s="352"/>
      <c r="C70" s="353" t="s">
        <v>318</v>
      </c>
      <c r="D70" s="343">
        <v>0</v>
      </c>
      <c r="E70" s="343">
        <v>0</v>
      </c>
      <c r="F70" s="344">
        <f t="shared" si="10"/>
        <v>0</v>
      </c>
      <c r="G70" s="343">
        <v>0</v>
      </c>
      <c r="H70" s="343">
        <v>0</v>
      </c>
      <c r="I70" s="344">
        <f t="shared" si="11"/>
        <v>0</v>
      </c>
    </row>
    <row r="71" spans="2:9">
      <c r="B71" s="352"/>
      <c r="C71" s="353" t="s">
        <v>319</v>
      </c>
      <c r="D71" s="343">
        <v>0</v>
      </c>
      <c r="E71" s="343">
        <v>0</v>
      </c>
      <c r="F71" s="344">
        <f t="shared" si="10"/>
        <v>0</v>
      </c>
      <c r="G71" s="343">
        <v>0</v>
      </c>
      <c r="H71" s="343">
        <v>0</v>
      </c>
      <c r="I71" s="344">
        <f t="shared" si="11"/>
        <v>0</v>
      </c>
    </row>
    <row r="72" spans="2:9">
      <c r="B72" s="352"/>
      <c r="C72" s="353" t="s">
        <v>320</v>
      </c>
      <c r="D72" s="343">
        <v>0</v>
      </c>
      <c r="E72" s="343">
        <v>0</v>
      </c>
      <c r="F72" s="344">
        <f t="shared" si="10"/>
        <v>0</v>
      </c>
      <c r="G72" s="343">
        <v>0</v>
      </c>
      <c r="H72" s="343">
        <v>0</v>
      </c>
      <c r="I72" s="344">
        <f t="shared" si="11"/>
        <v>0</v>
      </c>
    </row>
    <row r="73" spans="2:9">
      <c r="B73" s="352"/>
      <c r="C73" s="353" t="s">
        <v>321</v>
      </c>
      <c r="D73" s="343">
        <v>0</v>
      </c>
      <c r="E73" s="343">
        <v>0</v>
      </c>
      <c r="F73" s="344">
        <f t="shared" si="10"/>
        <v>0</v>
      </c>
      <c r="G73" s="343">
        <v>0</v>
      </c>
      <c r="H73" s="343">
        <v>0</v>
      </c>
      <c r="I73" s="344">
        <f t="shared" si="11"/>
        <v>0</v>
      </c>
    </row>
    <row r="74" spans="2:9">
      <c r="B74" s="549" t="s">
        <v>160</v>
      </c>
      <c r="C74" s="550"/>
      <c r="D74" s="342">
        <f t="shared" ref="D74:I74" si="12">SUM(D75:D77)</f>
        <v>5743224</v>
      </c>
      <c r="E74" s="342">
        <f t="shared" si="12"/>
        <v>0</v>
      </c>
      <c r="F74" s="342">
        <f t="shared" si="12"/>
        <v>5743224</v>
      </c>
      <c r="G74" s="342">
        <f t="shared" si="12"/>
        <v>1525727</v>
      </c>
      <c r="H74" s="342">
        <f t="shared" si="12"/>
        <v>1525727</v>
      </c>
      <c r="I74" s="342">
        <f t="shared" si="12"/>
        <v>4217497</v>
      </c>
    </row>
    <row r="75" spans="2:9">
      <c r="B75" s="352"/>
      <c r="C75" s="353" t="s">
        <v>170</v>
      </c>
      <c r="D75" s="343">
        <v>0</v>
      </c>
      <c r="E75" s="343">
        <v>0</v>
      </c>
      <c r="F75" s="344">
        <f t="shared" ref="F75:F77" si="13">D75+E75</f>
        <v>0</v>
      </c>
      <c r="G75" s="343">
        <v>0</v>
      </c>
      <c r="H75" s="343">
        <v>0</v>
      </c>
      <c r="I75" s="344">
        <f t="shared" si="11"/>
        <v>0</v>
      </c>
    </row>
    <row r="76" spans="2:9">
      <c r="B76" s="352"/>
      <c r="C76" s="353" t="s">
        <v>50</v>
      </c>
      <c r="D76" s="343">
        <v>0</v>
      </c>
      <c r="E76" s="343">
        <v>0</v>
      </c>
      <c r="F76" s="344">
        <f t="shared" si="13"/>
        <v>0</v>
      </c>
      <c r="G76" s="343">
        <v>0</v>
      </c>
      <c r="H76" s="343">
        <v>0</v>
      </c>
      <c r="I76" s="344">
        <f t="shared" si="11"/>
        <v>0</v>
      </c>
    </row>
    <row r="77" spans="2:9">
      <c r="B77" s="352"/>
      <c r="C77" s="353" t="s">
        <v>173</v>
      </c>
      <c r="D77" s="343">
        <v>5743224</v>
      </c>
      <c r="E77" s="343">
        <v>0</v>
      </c>
      <c r="F77" s="344">
        <f t="shared" si="13"/>
        <v>5743224</v>
      </c>
      <c r="G77" s="343">
        <v>1525727</v>
      </c>
      <c r="H77" s="343">
        <v>1525727</v>
      </c>
      <c r="I77" s="344">
        <f t="shared" si="11"/>
        <v>4217497</v>
      </c>
    </row>
    <row r="78" spans="2:9">
      <c r="B78" s="549" t="s">
        <v>322</v>
      </c>
      <c r="C78" s="550"/>
      <c r="D78" s="342">
        <f t="shared" ref="D78:I78" si="14">SUM(D79:D85)</f>
        <v>39502540</v>
      </c>
      <c r="E78" s="342">
        <f t="shared" si="14"/>
        <v>123.84</v>
      </c>
      <c r="F78" s="342">
        <f t="shared" si="14"/>
        <v>39502663.840000004</v>
      </c>
      <c r="G78" s="342">
        <f t="shared" si="14"/>
        <v>12349852.690000001</v>
      </c>
      <c r="H78" s="342">
        <f t="shared" si="14"/>
        <v>12349852.690000001</v>
      </c>
      <c r="I78" s="342">
        <f t="shared" si="14"/>
        <v>27152811.149999999</v>
      </c>
    </row>
    <row r="79" spans="2:9">
      <c r="B79" s="352"/>
      <c r="C79" s="353" t="s">
        <v>323</v>
      </c>
      <c r="D79" s="343">
        <v>26144880</v>
      </c>
      <c r="E79" s="343">
        <v>0</v>
      </c>
      <c r="F79" s="344">
        <f t="shared" ref="F79:F85" si="15">D79+E79</f>
        <v>26144880</v>
      </c>
      <c r="G79" s="343">
        <v>6536217.3899999997</v>
      </c>
      <c r="H79" s="343">
        <v>6536217.3899999997</v>
      </c>
      <c r="I79" s="344">
        <f t="shared" si="11"/>
        <v>19608662.609999999</v>
      </c>
    </row>
    <row r="80" spans="2:9">
      <c r="B80" s="352"/>
      <c r="C80" s="353" t="s">
        <v>176</v>
      </c>
      <c r="D80" s="343">
        <v>9357660</v>
      </c>
      <c r="E80" s="343">
        <v>0</v>
      </c>
      <c r="F80" s="344">
        <f t="shared" si="15"/>
        <v>9357660</v>
      </c>
      <c r="G80" s="343">
        <v>2325928.13</v>
      </c>
      <c r="H80" s="343">
        <v>2325928.13</v>
      </c>
      <c r="I80" s="344">
        <f t="shared" si="11"/>
        <v>7031731.8700000001</v>
      </c>
    </row>
    <row r="81" spans="2:9">
      <c r="B81" s="352"/>
      <c r="C81" s="353" t="s">
        <v>177</v>
      </c>
      <c r="D81" s="343">
        <v>0</v>
      </c>
      <c r="E81" s="343">
        <v>123.84</v>
      </c>
      <c r="F81" s="344">
        <f t="shared" si="15"/>
        <v>123.84</v>
      </c>
      <c r="G81" s="343">
        <v>30.96</v>
      </c>
      <c r="H81" s="343">
        <v>30.96</v>
      </c>
      <c r="I81" s="344">
        <f t="shared" si="11"/>
        <v>92.88</v>
      </c>
    </row>
    <row r="82" spans="2:9">
      <c r="B82" s="352"/>
      <c r="C82" s="353" t="s">
        <v>178</v>
      </c>
      <c r="D82" s="343">
        <v>0</v>
      </c>
      <c r="E82" s="343">
        <v>0</v>
      </c>
      <c r="F82" s="344">
        <f t="shared" si="15"/>
        <v>0</v>
      </c>
      <c r="G82" s="343">
        <v>0</v>
      </c>
      <c r="H82" s="343">
        <v>0</v>
      </c>
      <c r="I82" s="344">
        <f t="shared" si="11"/>
        <v>0</v>
      </c>
    </row>
    <row r="83" spans="2:9">
      <c r="B83" s="352"/>
      <c r="C83" s="353" t="s">
        <v>179</v>
      </c>
      <c r="D83" s="343">
        <v>0</v>
      </c>
      <c r="E83" s="343">
        <v>0</v>
      </c>
      <c r="F83" s="344">
        <f t="shared" si="15"/>
        <v>0</v>
      </c>
      <c r="G83" s="343">
        <v>0</v>
      </c>
      <c r="H83" s="343">
        <v>0</v>
      </c>
      <c r="I83" s="344">
        <f t="shared" si="11"/>
        <v>0</v>
      </c>
    </row>
    <row r="84" spans="2:9">
      <c r="B84" s="352"/>
      <c r="C84" s="353" t="s">
        <v>180</v>
      </c>
      <c r="D84" s="343">
        <v>0</v>
      </c>
      <c r="E84" s="343">
        <v>0</v>
      </c>
      <c r="F84" s="344">
        <f t="shared" si="15"/>
        <v>0</v>
      </c>
      <c r="G84" s="343">
        <v>0</v>
      </c>
      <c r="H84" s="343">
        <v>0</v>
      </c>
      <c r="I84" s="344">
        <f t="shared" si="11"/>
        <v>0</v>
      </c>
    </row>
    <row r="85" spans="2:9">
      <c r="B85" s="352"/>
      <c r="C85" s="353" t="s">
        <v>324</v>
      </c>
      <c r="D85" s="345">
        <v>4000000</v>
      </c>
      <c r="E85" s="345">
        <v>0</v>
      </c>
      <c r="F85" s="346">
        <f t="shared" si="15"/>
        <v>4000000</v>
      </c>
      <c r="G85" s="345">
        <v>3487676.21</v>
      </c>
      <c r="H85" s="345">
        <v>3487676.21</v>
      </c>
      <c r="I85" s="344">
        <f t="shared" si="11"/>
        <v>512323.79000000004</v>
      </c>
    </row>
    <row r="86" spans="2:9" s="351" customFormat="1">
      <c r="B86" s="347"/>
      <c r="C86" s="348" t="s">
        <v>325</v>
      </c>
      <c r="D86" s="349">
        <f t="shared" ref="D86:I86" si="16">D14+D22+D32+D42+D52+D62+D66+D74+D78</f>
        <v>1514573232.3799999</v>
      </c>
      <c r="E86" s="349">
        <f t="shared" si="16"/>
        <v>196225293.09</v>
      </c>
      <c r="F86" s="349">
        <f t="shared" si="16"/>
        <v>1710798525.4699998</v>
      </c>
      <c r="G86" s="349">
        <f t="shared" si="16"/>
        <v>295491067.57999998</v>
      </c>
      <c r="H86" s="349">
        <f t="shared" si="16"/>
        <v>278873686.31</v>
      </c>
      <c r="I86" s="350">
        <f t="shared" si="16"/>
        <v>1415307457.8900003</v>
      </c>
    </row>
    <row r="87" spans="2:9">
      <c r="H87" s="48"/>
    </row>
    <row r="65540" spans="4:9">
      <c r="D65540" s="48"/>
      <c r="E65540" s="48"/>
      <c r="F65540" s="48"/>
      <c r="G65540" s="48"/>
      <c r="H65540" s="48"/>
      <c r="I65540" s="48"/>
    </row>
    <row r="65542" spans="4:9">
      <c r="D65542" s="48"/>
      <c r="E65542" s="48"/>
      <c r="F65542" s="48"/>
      <c r="G65542" s="48"/>
      <c r="H65542" s="48"/>
      <c r="I65542" s="48"/>
    </row>
  </sheetData>
  <mergeCells count="17">
    <mergeCell ref="B66:C66"/>
    <mergeCell ref="B74:C74"/>
    <mergeCell ref="B78:C78"/>
    <mergeCell ref="B14:C14"/>
    <mergeCell ref="B22:C22"/>
    <mergeCell ref="B32:C32"/>
    <mergeCell ref="B42:C42"/>
    <mergeCell ref="B52:C52"/>
    <mergeCell ref="B62:C62"/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22:F74 F78 I22:I51 I52:I63 I74:I7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474"/>
  <sheetViews>
    <sheetView workbookViewId="0">
      <selection activeCell="F17" sqref="F17"/>
    </sheetView>
  </sheetViews>
  <sheetFormatPr baseColWidth="10" defaultColWidth="0" defaultRowHeight="15"/>
  <cols>
    <col min="1" max="1" width="7.140625" customWidth="1"/>
    <col min="2" max="2" width="42.140625" customWidth="1"/>
    <col min="3" max="3" width="15.28515625" bestFit="1" customWidth="1"/>
    <col min="4" max="4" width="13.7109375" bestFit="1" customWidth="1"/>
    <col min="5" max="5" width="15.28515625" bestFit="1" customWidth="1"/>
    <col min="6" max="7" width="14.7109375" bestFit="1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>
      <c r="A1" s="551" t="s">
        <v>0</v>
      </c>
      <c r="B1" s="552"/>
      <c r="C1" s="552"/>
      <c r="D1" s="552"/>
      <c r="E1" s="552"/>
      <c r="F1" s="552"/>
      <c r="G1" s="552"/>
      <c r="H1" s="553"/>
    </row>
    <row r="2" spans="1:8">
      <c r="A2" s="554" t="s">
        <v>267</v>
      </c>
      <c r="B2" s="548"/>
      <c r="C2" s="548"/>
      <c r="D2" s="548"/>
      <c r="E2" s="548"/>
      <c r="F2" s="548"/>
      <c r="G2" s="548"/>
      <c r="H2" s="555"/>
    </row>
    <row r="3" spans="1:8">
      <c r="A3" s="554" t="s">
        <v>326</v>
      </c>
      <c r="B3" s="548"/>
      <c r="C3" s="548"/>
      <c r="D3" s="548"/>
      <c r="E3" s="548"/>
      <c r="F3" s="548"/>
      <c r="G3" s="548"/>
      <c r="H3" s="555"/>
    </row>
    <row r="4" spans="1:8">
      <c r="A4" s="554" t="s">
        <v>195</v>
      </c>
      <c r="B4" s="548"/>
      <c r="C4" s="548"/>
      <c r="D4" s="548"/>
      <c r="E4" s="548"/>
      <c r="F4" s="548"/>
      <c r="G4" s="548"/>
      <c r="H4" s="555"/>
    </row>
    <row r="5" spans="1:8">
      <c r="A5" s="554" t="s">
        <v>230</v>
      </c>
      <c r="B5" s="548"/>
      <c r="C5" s="548"/>
      <c r="D5" s="548"/>
      <c r="E5" s="548"/>
      <c r="F5" s="548"/>
      <c r="G5" s="548"/>
      <c r="H5" s="555"/>
    </row>
    <row r="6" spans="1:8">
      <c r="A6" s="507" t="s">
        <v>75</v>
      </c>
      <c r="B6" s="545"/>
      <c r="C6" s="513" t="s">
        <v>269</v>
      </c>
      <c r="D6" s="514"/>
      <c r="E6" s="514"/>
      <c r="F6" s="514"/>
      <c r="G6" s="515"/>
      <c r="H6" s="516" t="s">
        <v>270</v>
      </c>
    </row>
    <row r="7" spans="1:8" ht="24.75">
      <c r="A7" s="509"/>
      <c r="B7" s="546"/>
      <c r="C7" s="283" t="s">
        <v>271</v>
      </c>
      <c r="D7" s="284" t="s">
        <v>272</v>
      </c>
      <c r="E7" s="283" t="s">
        <v>236</v>
      </c>
      <c r="F7" s="283" t="s">
        <v>237</v>
      </c>
      <c r="G7" s="283" t="s">
        <v>273</v>
      </c>
      <c r="H7" s="516"/>
    </row>
    <row r="8" spans="1:8">
      <c r="A8" s="511"/>
      <c r="B8" s="547"/>
      <c r="C8" s="285">
        <v>1</v>
      </c>
      <c r="D8" s="285">
        <v>2</v>
      </c>
      <c r="E8" s="285" t="s">
        <v>274</v>
      </c>
      <c r="F8" s="285">
        <v>4</v>
      </c>
      <c r="G8" s="285">
        <v>5</v>
      </c>
      <c r="H8" s="285" t="s">
        <v>275</v>
      </c>
    </row>
    <row r="9" spans="1:8">
      <c r="A9" s="358"/>
      <c r="B9" s="359"/>
      <c r="C9" s="342"/>
      <c r="D9" s="342"/>
      <c r="E9" s="342"/>
      <c r="F9" s="342"/>
      <c r="G9" s="342"/>
      <c r="H9" s="342"/>
    </row>
    <row r="10" spans="1:8">
      <c r="A10" s="360"/>
      <c r="B10" s="361" t="s">
        <v>327</v>
      </c>
      <c r="C10" s="342">
        <v>1137769846.3199999</v>
      </c>
      <c r="D10" s="342">
        <v>19162899.16</v>
      </c>
      <c r="E10" s="342">
        <f>C10+D10</f>
        <v>1156932745.48</v>
      </c>
      <c r="F10" s="342">
        <v>255435066.74000001</v>
      </c>
      <c r="G10" s="342">
        <v>242785161.11000001</v>
      </c>
      <c r="H10" s="342">
        <f>E10-F10</f>
        <v>901497678.74000001</v>
      </c>
    </row>
    <row r="11" spans="1:8">
      <c r="A11" s="360"/>
      <c r="B11" s="361" t="s">
        <v>328</v>
      </c>
      <c r="C11" s="342">
        <v>288748240.06</v>
      </c>
      <c r="D11" s="342">
        <v>176167800.68000001</v>
      </c>
      <c r="E11" s="342">
        <f>C11+D11</f>
        <v>464916040.74000001</v>
      </c>
      <c r="F11" s="342">
        <v>15826416.210000001</v>
      </c>
      <c r="G11" s="342">
        <v>13505118.539999999</v>
      </c>
      <c r="H11" s="342">
        <f>E11-F11</f>
        <v>449089624.53000003</v>
      </c>
    </row>
    <row r="12" spans="1:8" ht="24">
      <c r="A12" s="360"/>
      <c r="B12" s="361" t="s">
        <v>329</v>
      </c>
      <c r="C12" s="342">
        <v>39502540</v>
      </c>
      <c r="D12" s="342">
        <v>123.84</v>
      </c>
      <c r="E12" s="342">
        <f>C12+D12</f>
        <v>39502663.840000004</v>
      </c>
      <c r="F12" s="342">
        <v>12349852.689999999</v>
      </c>
      <c r="G12" s="342">
        <v>12349852.689999999</v>
      </c>
      <c r="H12" s="342">
        <f>E12-F12</f>
        <v>27152811.150000006</v>
      </c>
    </row>
    <row r="13" spans="1:8">
      <c r="A13" s="360"/>
      <c r="B13" s="361" t="s">
        <v>159</v>
      </c>
      <c r="C13" s="342">
        <v>48552606</v>
      </c>
      <c r="D13" s="342">
        <v>894469.41</v>
      </c>
      <c r="E13" s="342">
        <f>C13+D13</f>
        <v>49447075.409999996</v>
      </c>
      <c r="F13" s="342">
        <v>11879731.939999999</v>
      </c>
      <c r="G13" s="342">
        <v>10233553.970000001</v>
      </c>
      <c r="H13" s="342">
        <f>E13-F13</f>
        <v>37567343.469999999</v>
      </c>
    </row>
    <row r="14" spans="1:8">
      <c r="A14" s="360"/>
      <c r="B14" s="361"/>
      <c r="C14" s="342"/>
      <c r="D14" s="342"/>
      <c r="E14" s="342"/>
      <c r="F14" s="342"/>
      <c r="G14" s="342"/>
      <c r="H14" s="342"/>
    </row>
    <row r="15" spans="1:8" s="363" customFormat="1">
      <c r="A15" s="347"/>
      <c r="B15" s="348" t="s">
        <v>325</v>
      </c>
      <c r="C15" s="362">
        <f t="shared" ref="C15:H15" si="0">SUM(C10:C14)</f>
        <v>1514573232.3799999</v>
      </c>
      <c r="D15" s="362">
        <f t="shared" si="0"/>
        <v>196225293.09</v>
      </c>
      <c r="E15" s="362">
        <f t="shared" si="0"/>
        <v>1710798525.47</v>
      </c>
      <c r="F15" s="362">
        <f t="shared" si="0"/>
        <v>295491067.57999998</v>
      </c>
      <c r="G15" s="362">
        <f t="shared" si="0"/>
        <v>278873686.31000006</v>
      </c>
      <c r="H15" s="362">
        <f t="shared" si="0"/>
        <v>1415307457.8900001</v>
      </c>
    </row>
    <row r="65468" spans="3:8">
      <c r="C65468" s="48"/>
      <c r="D65468" s="48"/>
      <c r="E65468" s="48"/>
      <c r="F65468" s="48"/>
      <c r="G65468" s="48"/>
      <c r="H65468" s="48"/>
    </row>
    <row r="65469" spans="3:8">
      <c r="F65469" s="48"/>
      <c r="G65469" s="48"/>
      <c r="H65469" s="48"/>
    </row>
    <row r="65470" spans="3:8">
      <c r="D65470" s="48"/>
      <c r="F65470" s="48"/>
      <c r="G65470" s="48"/>
      <c r="H65470" s="48"/>
    </row>
    <row r="65471" spans="3:8">
      <c r="F65471" s="48"/>
      <c r="G65471" s="48"/>
      <c r="H65471" s="48"/>
    </row>
    <row r="65472" spans="3:8">
      <c r="F65472" s="48"/>
      <c r="G65472" s="48"/>
      <c r="H65472" s="48"/>
    </row>
    <row r="65473" spans="7:8">
      <c r="G65473" s="48"/>
      <c r="H65473" s="48"/>
    </row>
    <row r="65474" spans="7:8">
      <c r="G65474" s="48"/>
      <c r="H65474" s="48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8"/>
  <sheetViews>
    <sheetView workbookViewId="0">
      <selection activeCell="IU7" sqref="IU7"/>
    </sheetView>
  </sheetViews>
  <sheetFormatPr baseColWidth="10" defaultRowHeight="15"/>
  <cols>
    <col min="1" max="1" width="2.7109375" customWidth="1"/>
    <col min="2" max="2" width="32" customWidth="1"/>
    <col min="3" max="8" width="19.42578125" customWidth="1"/>
    <col min="9" max="9" width="2.7109375" customWidth="1"/>
    <col min="10" max="10" width="11.42578125" hidden="1" customWidth="1"/>
    <col min="11" max="254" width="0" hidden="1" customWidth="1"/>
  </cols>
  <sheetData>
    <row r="1" spans="2:8">
      <c r="B1" s="551" t="s">
        <v>330</v>
      </c>
      <c r="C1" s="552"/>
      <c r="D1" s="552"/>
      <c r="E1" s="552"/>
      <c r="F1" s="552"/>
      <c r="G1" s="552"/>
      <c r="H1" s="553"/>
    </row>
    <row r="2" spans="2:8">
      <c r="B2" s="554" t="s">
        <v>267</v>
      </c>
      <c r="C2" s="548"/>
      <c r="D2" s="548"/>
      <c r="E2" s="548"/>
      <c r="F2" s="548"/>
      <c r="G2" s="548"/>
      <c r="H2" s="555"/>
    </row>
    <row r="3" spans="2:8">
      <c r="B3" s="554" t="s">
        <v>331</v>
      </c>
      <c r="C3" s="548"/>
      <c r="D3" s="548"/>
      <c r="E3" s="548"/>
      <c r="F3" s="548"/>
      <c r="G3" s="548"/>
      <c r="H3" s="555"/>
    </row>
    <row r="4" spans="2:8">
      <c r="B4" s="556" t="s">
        <v>195</v>
      </c>
      <c r="C4" s="557"/>
      <c r="D4" s="557"/>
      <c r="E4" s="557"/>
      <c r="F4" s="557"/>
      <c r="G4" s="557"/>
      <c r="H4" s="558"/>
    </row>
    <row r="5" spans="2:8">
      <c r="B5" s="281"/>
      <c r="C5" s="281"/>
      <c r="D5" s="281"/>
      <c r="E5" s="281"/>
      <c r="F5" s="281"/>
      <c r="G5" s="281"/>
      <c r="H5" s="281"/>
    </row>
    <row r="6" spans="2:8">
      <c r="B6" s="507" t="s">
        <v>75</v>
      </c>
      <c r="C6" s="513" t="s">
        <v>269</v>
      </c>
      <c r="D6" s="514"/>
      <c r="E6" s="514"/>
      <c r="F6" s="514"/>
      <c r="G6" s="515"/>
      <c r="H6" s="516" t="s">
        <v>270</v>
      </c>
    </row>
    <row r="7" spans="2:8" ht="24.75">
      <c r="B7" s="509"/>
      <c r="C7" s="283" t="s">
        <v>271</v>
      </c>
      <c r="D7" s="284" t="s">
        <v>272</v>
      </c>
      <c r="E7" s="283" t="s">
        <v>236</v>
      </c>
      <c r="F7" s="283" t="s">
        <v>237</v>
      </c>
      <c r="G7" s="283" t="s">
        <v>273</v>
      </c>
      <c r="H7" s="516"/>
    </row>
    <row r="8" spans="2:8">
      <c r="B8" s="511"/>
      <c r="C8" s="285">
        <v>1</v>
      </c>
      <c r="D8" s="285">
        <v>2</v>
      </c>
      <c r="E8" s="285" t="s">
        <v>274</v>
      </c>
      <c r="F8" s="285">
        <v>4</v>
      </c>
      <c r="G8" s="285">
        <v>5</v>
      </c>
      <c r="H8" s="285" t="s">
        <v>275</v>
      </c>
    </row>
    <row r="9" spans="2:8">
      <c r="B9" s="364"/>
      <c r="C9" s="365"/>
      <c r="D9" s="365"/>
      <c r="E9" s="365"/>
      <c r="F9" s="365"/>
      <c r="G9" s="365"/>
      <c r="H9" s="365"/>
    </row>
    <row r="10" spans="2:8">
      <c r="B10" s="366" t="s">
        <v>332</v>
      </c>
      <c r="C10" s="369">
        <v>4922252</v>
      </c>
      <c r="D10" s="370">
        <v>58886.69</v>
      </c>
      <c r="E10" s="369">
        <f>C10+D10</f>
        <v>4981138.6900000004</v>
      </c>
      <c r="F10" s="370">
        <v>1130563.8999999999</v>
      </c>
      <c r="G10" s="371">
        <v>1079457.53</v>
      </c>
      <c r="H10" s="369">
        <f>E10-F10</f>
        <v>3850574.7900000005</v>
      </c>
    </row>
    <row r="11" spans="2:8">
      <c r="B11" s="366" t="s">
        <v>333</v>
      </c>
      <c r="C11" s="369">
        <v>73388049.319999993</v>
      </c>
      <c r="D11" s="370">
        <v>281246.46999999997</v>
      </c>
      <c r="E11" s="369">
        <f t="shared" ref="E11:E24" si="0">C11+D11</f>
        <v>73669295.789999992</v>
      </c>
      <c r="F11" s="370">
        <v>18913553.350000001</v>
      </c>
      <c r="G11" s="371">
        <v>15349944.810000001</v>
      </c>
      <c r="H11" s="369">
        <f t="shared" ref="H11:H24" si="1">E11-F11</f>
        <v>54755742.43999999</v>
      </c>
    </row>
    <row r="12" spans="2:8">
      <c r="B12" s="366" t="s">
        <v>334</v>
      </c>
      <c r="C12" s="369">
        <v>100813483</v>
      </c>
      <c r="D12" s="370">
        <v>-681885.64</v>
      </c>
      <c r="E12" s="369">
        <f t="shared" si="0"/>
        <v>100131597.36</v>
      </c>
      <c r="F12" s="370">
        <v>29284672.620000001</v>
      </c>
      <c r="G12" s="371">
        <v>27230074.300000001</v>
      </c>
      <c r="H12" s="369">
        <f t="shared" si="1"/>
        <v>70846924.739999995</v>
      </c>
    </row>
    <row r="13" spans="2:8">
      <c r="B13" s="366" t="s">
        <v>335</v>
      </c>
      <c r="C13" s="369">
        <v>37920714</v>
      </c>
      <c r="D13" s="370">
        <v>292213.56</v>
      </c>
      <c r="E13" s="369">
        <f t="shared" si="0"/>
        <v>38212927.560000002</v>
      </c>
      <c r="F13" s="370">
        <v>8809769.4199999999</v>
      </c>
      <c r="G13" s="371">
        <v>8318213.6799999997</v>
      </c>
      <c r="H13" s="369">
        <f t="shared" si="1"/>
        <v>29403158.140000001</v>
      </c>
    </row>
    <row r="14" spans="2:8">
      <c r="B14" s="366" t="s">
        <v>336</v>
      </c>
      <c r="C14" s="369">
        <v>75029611</v>
      </c>
      <c r="D14" s="370">
        <v>3901948.25</v>
      </c>
      <c r="E14" s="369">
        <f t="shared" si="0"/>
        <v>78931559.25</v>
      </c>
      <c r="F14" s="370">
        <v>13875796.34</v>
      </c>
      <c r="G14" s="371">
        <v>13432652.050000001</v>
      </c>
      <c r="H14" s="369">
        <f t="shared" si="1"/>
        <v>65055762.909999996</v>
      </c>
    </row>
    <row r="15" spans="2:8">
      <c r="B15" s="366" t="s">
        <v>337</v>
      </c>
      <c r="C15" s="369">
        <v>462538950</v>
      </c>
      <c r="D15" s="370">
        <v>-2937005.26</v>
      </c>
      <c r="E15" s="369">
        <f t="shared" si="0"/>
        <v>459601944.74000001</v>
      </c>
      <c r="F15" s="370">
        <v>102864457.64</v>
      </c>
      <c r="G15" s="371">
        <v>98882985.260000005</v>
      </c>
      <c r="H15" s="369">
        <f t="shared" si="1"/>
        <v>356737487.10000002</v>
      </c>
    </row>
    <row r="16" spans="2:8">
      <c r="B16" s="366" t="s">
        <v>338</v>
      </c>
      <c r="C16" s="369">
        <v>228722180</v>
      </c>
      <c r="D16" s="370">
        <v>17941525.890000001</v>
      </c>
      <c r="E16" s="369">
        <f t="shared" si="0"/>
        <v>246663705.88999999</v>
      </c>
      <c r="F16" s="370">
        <v>51298055.57</v>
      </c>
      <c r="G16" s="371">
        <v>48741482.700000003</v>
      </c>
      <c r="H16" s="369">
        <f t="shared" si="1"/>
        <v>195365650.31999999</v>
      </c>
    </row>
    <row r="17" spans="2:8">
      <c r="B17" s="366" t="s">
        <v>339</v>
      </c>
      <c r="C17" s="369">
        <v>5451619</v>
      </c>
      <c r="D17" s="370">
        <v>1762900.51</v>
      </c>
      <c r="E17" s="369">
        <f t="shared" si="0"/>
        <v>7214519.5099999998</v>
      </c>
      <c r="F17" s="370">
        <v>2474795.12</v>
      </c>
      <c r="G17" s="371">
        <v>2427414.34</v>
      </c>
      <c r="H17" s="369">
        <f t="shared" si="1"/>
        <v>4739724.3899999997</v>
      </c>
    </row>
    <row r="18" spans="2:8">
      <c r="B18" s="366" t="s">
        <v>340</v>
      </c>
      <c r="C18" s="369">
        <v>7910801</v>
      </c>
      <c r="D18" s="370">
        <v>307202.64</v>
      </c>
      <c r="E18" s="369">
        <f t="shared" si="0"/>
        <v>8218003.6399999997</v>
      </c>
      <c r="F18" s="370">
        <v>2091163.4</v>
      </c>
      <c r="G18" s="371">
        <v>1992651.28</v>
      </c>
      <c r="H18" s="369">
        <f t="shared" si="1"/>
        <v>6126840.2400000002</v>
      </c>
    </row>
    <row r="19" spans="2:8">
      <c r="B19" s="366" t="s">
        <v>341</v>
      </c>
      <c r="C19" s="369">
        <v>79848480</v>
      </c>
      <c r="D19" s="370">
        <v>575760.27</v>
      </c>
      <c r="E19" s="369">
        <f t="shared" si="0"/>
        <v>80424240.269999996</v>
      </c>
      <c r="F19" s="370">
        <v>18016678.030000001</v>
      </c>
      <c r="G19" s="371">
        <v>17353999.640000001</v>
      </c>
      <c r="H19" s="369">
        <f t="shared" si="1"/>
        <v>62407562.239999995</v>
      </c>
    </row>
    <row r="20" spans="2:8">
      <c r="B20" s="366" t="s">
        <v>342</v>
      </c>
      <c r="C20" s="369">
        <v>7567536</v>
      </c>
      <c r="D20" s="370">
        <v>476729.21</v>
      </c>
      <c r="E20" s="369">
        <f t="shared" si="0"/>
        <v>8044265.21</v>
      </c>
      <c r="F20" s="370">
        <v>2196578.88</v>
      </c>
      <c r="G20" s="371">
        <v>2167524.5099999998</v>
      </c>
      <c r="H20" s="369">
        <f t="shared" si="1"/>
        <v>5847686.3300000001</v>
      </c>
    </row>
    <row r="21" spans="2:8">
      <c r="B21" s="366" t="s">
        <v>343</v>
      </c>
      <c r="C21" s="369">
        <v>315035324.06</v>
      </c>
      <c r="D21" s="370">
        <v>173475347.88999999</v>
      </c>
      <c r="E21" s="369">
        <f t="shared" si="0"/>
        <v>488510671.94999999</v>
      </c>
      <c r="F21" s="370">
        <v>16506384.33</v>
      </c>
      <c r="G21" s="371">
        <v>16140634.699999999</v>
      </c>
      <c r="H21" s="369">
        <f t="shared" si="1"/>
        <v>472004287.62</v>
      </c>
    </row>
    <row r="22" spans="2:8">
      <c r="B22" s="366" t="s">
        <v>344</v>
      </c>
      <c r="C22" s="369">
        <v>48552606</v>
      </c>
      <c r="D22" s="370">
        <v>894469.41</v>
      </c>
      <c r="E22" s="369">
        <f t="shared" si="0"/>
        <v>49447075.409999996</v>
      </c>
      <c r="F22" s="370">
        <v>11879731.939999999</v>
      </c>
      <c r="G22" s="371">
        <v>10233553.970000001</v>
      </c>
      <c r="H22" s="369">
        <f t="shared" si="1"/>
        <v>37567343.469999999</v>
      </c>
    </row>
    <row r="23" spans="2:8">
      <c r="B23" s="366" t="s">
        <v>345</v>
      </c>
      <c r="C23" s="369">
        <v>14954015</v>
      </c>
      <c r="D23" s="370">
        <v>-302885.28999999998</v>
      </c>
      <c r="E23" s="369">
        <f t="shared" si="0"/>
        <v>14651129.710000001</v>
      </c>
      <c r="F23" s="370">
        <v>2976218.2</v>
      </c>
      <c r="G23" s="371">
        <v>2962809.8</v>
      </c>
      <c r="H23" s="369">
        <f t="shared" si="1"/>
        <v>11674911.510000002</v>
      </c>
    </row>
    <row r="24" spans="2:8">
      <c r="B24" s="366" t="s">
        <v>346</v>
      </c>
      <c r="C24" s="372">
        <v>51917612</v>
      </c>
      <c r="D24" s="370">
        <v>178838.49</v>
      </c>
      <c r="E24" s="369">
        <f t="shared" si="0"/>
        <v>52096450.490000002</v>
      </c>
      <c r="F24" s="370">
        <v>13172648.84</v>
      </c>
      <c r="G24" s="373">
        <v>12560287.74</v>
      </c>
      <c r="H24" s="369">
        <f t="shared" si="1"/>
        <v>38923801.650000006</v>
      </c>
    </row>
    <row r="25" spans="2:8">
      <c r="B25" s="367"/>
      <c r="C25" s="368">
        <f t="shared" ref="C25:H25" si="2">SUM(C10:C24)</f>
        <v>1514573232.3799999</v>
      </c>
      <c r="D25" s="368">
        <f t="shared" si="2"/>
        <v>196225293.09</v>
      </c>
      <c r="E25" s="368">
        <f t="shared" si="2"/>
        <v>1710798525.4700003</v>
      </c>
      <c r="F25" s="368">
        <f t="shared" si="2"/>
        <v>295491067.57999998</v>
      </c>
      <c r="G25" s="368">
        <f t="shared" si="2"/>
        <v>278873686.30999994</v>
      </c>
      <c r="H25" s="368">
        <f t="shared" si="2"/>
        <v>1415307457.8900003</v>
      </c>
    </row>
    <row r="27" spans="2:8">
      <c r="C27" s="48"/>
      <c r="D27" s="48"/>
      <c r="E27" s="48"/>
      <c r="F27" s="48"/>
      <c r="G27" s="48"/>
      <c r="H27" s="48"/>
    </row>
    <row r="28" spans="2:8">
      <c r="C28" s="48"/>
      <c r="D28" s="48"/>
      <c r="E28" s="48"/>
      <c r="F28" s="48"/>
      <c r="G28" s="48"/>
      <c r="H28" s="48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6"/>
  <sheetViews>
    <sheetView topLeftCell="A31" workbookViewId="0">
      <selection activeCell="F49" sqref="F49"/>
    </sheetView>
  </sheetViews>
  <sheetFormatPr baseColWidth="10" defaultColWidth="0" defaultRowHeight="14.25"/>
  <cols>
    <col min="1" max="1" width="2.7109375" style="374" customWidth="1"/>
    <col min="2" max="2" width="17.85546875" style="374" customWidth="1"/>
    <col min="3" max="3" width="41.5703125" style="374" customWidth="1"/>
    <col min="4" max="4" width="14.7109375" style="395" bestFit="1" customWidth="1"/>
    <col min="5" max="5" width="13.7109375" style="395" bestFit="1" customWidth="1"/>
    <col min="6" max="6" width="14.7109375" style="395" bestFit="1" customWidth="1"/>
    <col min="7" max="8" width="13.7109375" style="395" bestFit="1" customWidth="1"/>
    <col min="9" max="9" width="14.7109375" style="395" bestFit="1" customWidth="1"/>
    <col min="10" max="10" width="2.7109375" style="374" customWidth="1"/>
    <col min="11" max="16384" width="11.42578125" style="374" hidden="1"/>
  </cols>
  <sheetData>
    <row r="2" spans="2:9">
      <c r="B2" s="548" t="s">
        <v>0</v>
      </c>
      <c r="C2" s="548"/>
      <c r="D2" s="548"/>
      <c r="E2" s="548"/>
      <c r="F2" s="548"/>
      <c r="G2" s="548"/>
      <c r="H2" s="548"/>
      <c r="I2" s="548"/>
    </row>
    <row r="3" spans="2:9">
      <c r="B3" s="548" t="s">
        <v>267</v>
      </c>
      <c r="C3" s="548"/>
      <c r="D3" s="548"/>
      <c r="E3" s="548"/>
      <c r="F3" s="548"/>
      <c r="G3" s="548"/>
      <c r="H3" s="548"/>
      <c r="I3" s="548"/>
    </row>
    <row r="4" spans="2:9">
      <c r="B4" s="548" t="s">
        <v>347</v>
      </c>
      <c r="C4" s="548"/>
      <c r="D4" s="548"/>
      <c r="E4" s="548"/>
      <c r="F4" s="548"/>
      <c r="G4" s="548"/>
      <c r="H4" s="548"/>
      <c r="I4" s="548"/>
    </row>
    <row r="5" spans="2:9">
      <c r="B5" s="548" t="s">
        <v>348</v>
      </c>
      <c r="C5" s="548"/>
      <c r="D5" s="548"/>
      <c r="E5" s="548"/>
      <c r="F5" s="548"/>
      <c r="G5" s="548"/>
      <c r="H5" s="548"/>
      <c r="I5" s="548"/>
    </row>
    <row r="6" spans="2:9">
      <c r="B6" s="548" t="s">
        <v>230</v>
      </c>
      <c r="C6" s="548"/>
      <c r="D6" s="548"/>
      <c r="E6" s="548"/>
      <c r="F6" s="548"/>
      <c r="G6" s="548"/>
      <c r="H6" s="548"/>
      <c r="I6" s="548"/>
    </row>
    <row r="7" spans="2:9">
      <c r="B7" s="561" t="s">
        <v>75</v>
      </c>
      <c r="C7" s="562"/>
      <c r="D7" s="567" t="s">
        <v>269</v>
      </c>
      <c r="E7" s="568"/>
      <c r="F7" s="568"/>
      <c r="G7" s="568"/>
      <c r="H7" s="569"/>
      <c r="I7" s="570" t="s">
        <v>270</v>
      </c>
    </row>
    <row r="8" spans="2:9" ht="27.75" customHeight="1">
      <c r="B8" s="563"/>
      <c r="C8" s="564"/>
      <c r="D8" s="375" t="s">
        <v>271</v>
      </c>
      <c r="E8" s="376" t="s">
        <v>272</v>
      </c>
      <c r="F8" s="375" t="s">
        <v>236</v>
      </c>
      <c r="G8" s="375" t="s">
        <v>237</v>
      </c>
      <c r="H8" s="375" t="s">
        <v>273</v>
      </c>
      <c r="I8" s="571"/>
    </row>
    <row r="9" spans="2:9">
      <c r="B9" s="565"/>
      <c r="C9" s="566"/>
      <c r="D9" s="377">
        <v>1</v>
      </c>
      <c r="E9" s="377">
        <v>2</v>
      </c>
      <c r="F9" s="377" t="s">
        <v>274</v>
      </c>
      <c r="G9" s="377">
        <v>4</v>
      </c>
      <c r="H9" s="377">
        <v>5</v>
      </c>
      <c r="I9" s="378" t="s">
        <v>275</v>
      </c>
    </row>
    <row r="10" spans="2:9">
      <c r="B10" s="379"/>
      <c r="C10" s="380"/>
      <c r="D10" s="381"/>
      <c r="E10" s="381"/>
      <c r="F10" s="381"/>
      <c r="G10" s="381"/>
      <c r="H10" s="381"/>
      <c r="I10" s="381"/>
    </row>
    <row r="11" spans="2:9">
      <c r="B11" s="572" t="s">
        <v>349</v>
      </c>
      <c r="C11" s="573"/>
      <c r="D11" s="382">
        <f t="shared" ref="D11:I11" si="0">SUM(D12:D19)</f>
        <v>434236272.31999999</v>
      </c>
      <c r="E11" s="382">
        <f t="shared" si="0"/>
        <v>18635724.490000002</v>
      </c>
      <c r="F11" s="382">
        <f t="shared" si="0"/>
        <v>452871996.80999994</v>
      </c>
      <c r="G11" s="382">
        <f t="shared" si="0"/>
        <v>103569704.38</v>
      </c>
      <c r="H11" s="382">
        <f t="shared" si="0"/>
        <v>94738158.030000001</v>
      </c>
      <c r="I11" s="382">
        <f t="shared" si="0"/>
        <v>349302292.43000001</v>
      </c>
    </row>
    <row r="12" spans="2:9" ht="15" customHeight="1">
      <c r="B12" s="559" t="s">
        <v>350</v>
      </c>
      <c r="C12" s="560"/>
      <c r="D12" s="383">
        <v>14954015</v>
      </c>
      <c r="E12" s="370">
        <v>-302885.28999999998</v>
      </c>
      <c r="F12" s="384">
        <f>D12+E12</f>
        <v>14651129.710000001</v>
      </c>
      <c r="G12" s="371">
        <v>2976218.2</v>
      </c>
      <c r="H12" s="371">
        <v>2962809.8</v>
      </c>
      <c r="I12" s="384">
        <f>+F12-G12</f>
        <v>11674911.510000002</v>
      </c>
    </row>
    <row r="13" spans="2:9" ht="15" customHeight="1">
      <c r="B13" s="559" t="s">
        <v>351</v>
      </c>
      <c r="C13" s="560"/>
      <c r="D13" s="383">
        <v>1598758</v>
      </c>
      <c r="E13" s="370">
        <v>12304.19</v>
      </c>
      <c r="F13" s="384">
        <f t="shared" ref="F13:F19" si="1">D13+E13</f>
        <v>1611062.19</v>
      </c>
      <c r="G13" s="371">
        <v>331342.36</v>
      </c>
      <c r="H13" s="371">
        <v>327843.11</v>
      </c>
      <c r="I13" s="384">
        <f>+F13-G13</f>
        <v>1279719.83</v>
      </c>
    </row>
    <row r="14" spans="2:9" ht="15" customHeight="1">
      <c r="B14" s="559" t="s">
        <v>352</v>
      </c>
      <c r="C14" s="560"/>
      <c r="D14" s="383">
        <v>47844101</v>
      </c>
      <c r="E14" s="370">
        <v>634687.18000000005</v>
      </c>
      <c r="F14" s="384">
        <f t="shared" si="1"/>
        <v>48478788.18</v>
      </c>
      <c r="G14" s="371">
        <v>12913874.050000001</v>
      </c>
      <c r="H14" s="371">
        <v>12030609.43</v>
      </c>
      <c r="I14" s="384">
        <f>+F14-G14</f>
        <v>35564914.129999995</v>
      </c>
    </row>
    <row r="15" spans="2:9" ht="15" customHeight="1">
      <c r="B15" s="559" t="s">
        <v>353</v>
      </c>
      <c r="C15" s="560"/>
      <c r="D15" s="383">
        <v>0</v>
      </c>
      <c r="E15" s="370">
        <v>0</v>
      </c>
      <c r="F15" s="384">
        <f t="shared" si="1"/>
        <v>0</v>
      </c>
      <c r="G15" s="383">
        <v>0</v>
      </c>
      <c r="H15" s="383">
        <v>0</v>
      </c>
      <c r="I15" s="384">
        <f t="shared" ref="I15:I19" si="2">+F15-G15</f>
        <v>0</v>
      </c>
    </row>
    <row r="16" spans="2:9" ht="15">
      <c r="B16" s="559" t="s">
        <v>354</v>
      </c>
      <c r="C16" s="560"/>
      <c r="D16" s="383">
        <v>61312383</v>
      </c>
      <c r="E16" s="370">
        <v>-682009.48</v>
      </c>
      <c r="F16" s="384">
        <f t="shared" si="1"/>
        <v>60630373.520000003</v>
      </c>
      <c r="G16" s="371">
        <v>16934919.93</v>
      </c>
      <c r="H16" s="371">
        <v>14880321.609999999</v>
      </c>
      <c r="I16" s="384">
        <f t="shared" si="2"/>
        <v>43695453.590000004</v>
      </c>
    </row>
    <row r="17" spans="2:9" ht="15">
      <c r="B17" s="559" t="s">
        <v>355</v>
      </c>
      <c r="C17" s="560"/>
      <c r="D17" s="383">
        <v>0</v>
      </c>
      <c r="E17" s="370">
        <v>0</v>
      </c>
      <c r="F17" s="384">
        <f t="shared" si="1"/>
        <v>0</v>
      </c>
      <c r="G17" s="383">
        <v>0</v>
      </c>
      <c r="H17" s="383">
        <v>0</v>
      </c>
      <c r="I17" s="384">
        <f t="shared" si="2"/>
        <v>0</v>
      </c>
    </row>
    <row r="18" spans="2:9" ht="15">
      <c r="B18" s="559" t="s">
        <v>356</v>
      </c>
      <c r="C18" s="560"/>
      <c r="D18" s="383">
        <v>234032819</v>
      </c>
      <c r="E18" s="370">
        <v>18076239.57</v>
      </c>
      <c r="F18" s="384">
        <f t="shared" si="1"/>
        <v>252109058.56999999</v>
      </c>
      <c r="G18" s="371">
        <v>52705234.57</v>
      </c>
      <c r="H18" s="371">
        <v>50090669.649999999</v>
      </c>
      <c r="I18" s="384">
        <f t="shared" si="2"/>
        <v>199403824</v>
      </c>
    </row>
    <row r="19" spans="2:9" ht="15">
      <c r="B19" s="559" t="s">
        <v>357</v>
      </c>
      <c r="C19" s="560"/>
      <c r="D19" s="383">
        <v>74494196.319999993</v>
      </c>
      <c r="E19" s="370">
        <v>897388.32</v>
      </c>
      <c r="F19" s="384">
        <f t="shared" si="1"/>
        <v>75391584.639999986</v>
      </c>
      <c r="G19" s="371">
        <v>17708115.27</v>
      </c>
      <c r="H19" s="371">
        <v>14445904.43</v>
      </c>
      <c r="I19" s="384">
        <f t="shared" si="2"/>
        <v>57683469.36999999</v>
      </c>
    </row>
    <row r="20" spans="2:9">
      <c r="B20" s="385"/>
      <c r="C20" s="386"/>
      <c r="D20" s="387"/>
      <c r="E20" s="387"/>
      <c r="F20" s="387"/>
      <c r="G20" s="387"/>
      <c r="H20" s="387"/>
      <c r="I20" s="387"/>
    </row>
    <row r="21" spans="2:9">
      <c r="B21" s="572" t="s">
        <v>358</v>
      </c>
      <c r="C21" s="573"/>
      <c r="D21" s="382">
        <f t="shared" ref="D21:I21" si="3">SUM(D22:D28)</f>
        <v>1031637581.0599999</v>
      </c>
      <c r="E21" s="382">
        <f t="shared" si="3"/>
        <v>176366847.59999996</v>
      </c>
      <c r="F21" s="382">
        <f t="shared" si="3"/>
        <v>1208004428.6599998</v>
      </c>
      <c r="G21" s="382">
        <f t="shared" si="3"/>
        <v>176535820.94999999</v>
      </c>
      <c r="H21" s="382">
        <f t="shared" si="3"/>
        <v>168804351.06</v>
      </c>
      <c r="I21" s="382">
        <f t="shared" si="3"/>
        <v>1031468607.7099999</v>
      </c>
    </row>
    <row r="22" spans="2:9" ht="15">
      <c r="B22" s="559" t="s">
        <v>359</v>
      </c>
      <c r="C22" s="560"/>
      <c r="D22" s="388">
        <v>65683755</v>
      </c>
      <c r="E22" s="370">
        <v>24864791.100000001</v>
      </c>
      <c r="F22" s="384">
        <f t="shared" ref="F22:F28" si="4">D22+E22</f>
        <v>90548546.099999994</v>
      </c>
      <c r="G22" s="371">
        <v>1066997.8700000001</v>
      </c>
      <c r="H22" s="371">
        <v>973871.12</v>
      </c>
      <c r="I22" s="384">
        <f t="shared" ref="I22:I28" si="5">+F22-G22</f>
        <v>89481548.229999989</v>
      </c>
    </row>
    <row r="23" spans="2:9" ht="15">
      <c r="B23" s="559" t="s">
        <v>360</v>
      </c>
      <c r="C23" s="560"/>
      <c r="D23" s="388">
        <v>708260554.05999994</v>
      </c>
      <c r="E23" s="370">
        <v>146261835.63</v>
      </c>
      <c r="F23" s="384">
        <f t="shared" si="4"/>
        <v>854522389.68999994</v>
      </c>
      <c r="G23" s="371">
        <v>117816158.41</v>
      </c>
      <c r="H23" s="371">
        <v>113569047.40000001</v>
      </c>
      <c r="I23" s="384">
        <f t="shared" si="5"/>
        <v>736706231.27999997</v>
      </c>
    </row>
    <row r="24" spans="2:9" ht="15">
      <c r="B24" s="559" t="s">
        <v>361</v>
      </c>
      <c r="C24" s="560"/>
      <c r="D24" s="388">
        <v>5183819</v>
      </c>
      <c r="E24" s="370">
        <v>-3902.18</v>
      </c>
      <c r="F24" s="384">
        <f t="shared" si="4"/>
        <v>5179916.82</v>
      </c>
      <c r="G24" s="371">
        <v>1236219.24</v>
      </c>
      <c r="H24" s="371">
        <v>1183129.74</v>
      </c>
      <c r="I24" s="384">
        <f t="shared" si="5"/>
        <v>3943697.58</v>
      </c>
    </row>
    <row r="25" spans="2:9" ht="15">
      <c r="B25" s="559" t="s">
        <v>362</v>
      </c>
      <c r="C25" s="560"/>
      <c r="D25" s="388">
        <v>67858212</v>
      </c>
      <c r="E25" s="370">
        <v>-523086.58</v>
      </c>
      <c r="F25" s="384">
        <f t="shared" si="4"/>
        <v>67335125.420000002</v>
      </c>
      <c r="G25" s="371">
        <v>16287781.24</v>
      </c>
      <c r="H25" s="371">
        <v>15580404.960000001</v>
      </c>
      <c r="I25" s="384">
        <f t="shared" si="5"/>
        <v>51047344.18</v>
      </c>
    </row>
    <row r="26" spans="2:9" ht="15">
      <c r="B26" s="559" t="s">
        <v>363</v>
      </c>
      <c r="C26" s="560"/>
      <c r="D26" s="388">
        <v>56252555</v>
      </c>
      <c r="E26" s="370">
        <v>4296399.95</v>
      </c>
      <c r="F26" s="384">
        <f t="shared" si="4"/>
        <v>60548954.950000003</v>
      </c>
      <c r="G26" s="371">
        <v>10232254.220000001</v>
      </c>
      <c r="H26" s="371">
        <v>9910344.2300000004</v>
      </c>
      <c r="I26" s="384">
        <f t="shared" si="5"/>
        <v>50316700.730000004</v>
      </c>
    </row>
    <row r="27" spans="2:9" ht="15">
      <c r="B27" s="559" t="s">
        <v>364</v>
      </c>
      <c r="C27" s="560"/>
      <c r="D27" s="388">
        <v>56385432</v>
      </c>
      <c r="E27" s="370">
        <v>1273874.07</v>
      </c>
      <c r="F27" s="384">
        <f t="shared" si="4"/>
        <v>57659306.07</v>
      </c>
      <c r="G27" s="371">
        <v>13697095.4</v>
      </c>
      <c r="H27" s="371">
        <v>11982300.24</v>
      </c>
      <c r="I27" s="384">
        <f t="shared" si="5"/>
        <v>43962210.670000002</v>
      </c>
    </row>
    <row r="28" spans="2:9" ht="15">
      <c r="B28" s="559" t="s">
        <v>365</v>
      </c>
      <c r="C28" s="560"/>
      <c r="D28" s="388">
        <v>72013254</v>
      </c>
      <c r="E28" s="370">
        <v>196935.61</v>
      </c>
      <c r="F28" s="384">
        <f t="shared" si="4"/>
        <v>72210189.609999999</v>
      </c>
      <c r="G28" s="371">
        <v>16199314.57</v>
      </c>
      <c r="H28" s="371">
        <v>15605253.369999999</v>
      </c>
      <c r="I28" s="384">
        <f t="shared" si="5"/>
        <v>56010875.039999999</v>
      </c>
    </row>
    <row r="29" spans="2:9">
      <c r="B29" s="385"/>
      <c r="C29" s="386"/>
      <c r="D29" s="389"/>
      <c r="E29" s="389"/>
      <c r="F29" s="387"/>
      <c r="G29" s="389"/>
      <c r="H29" s="389"/>
      <c r="I29" s="389"/>
    </row>
    <row r="30" spans="2:9">
      <c r="B30" s="572" t="s">
        <v>366</v>
      </c>
      <c r="C30" s="573"/>
      <c r="D30" s="390">
        <f t="shared" ref="D30:I30" si="6">SUM(D31:D39)</f>
        <v>9196839</v>
      </c>
      <c r="E30" s="390">
        <f t="shared" si="6"/>
        <v>1222597.1600000001</v>
      </c>
      <c r="F30" s="390">
        <f t="shared" si="6"/>
        <v>10419436.16</v>
      </c>
      <c r="G30" s="390">
        <f t="shared" si="6"/>
        <v>3035689.56</v>
      </c>
      <c r="H30" s="390">
        <f t="shared" si="6"/>
        <v>2981324.53</v>
      </c>
      <c r="I30" s="390">
        <f t="shared" si="6"/>
        <v>7383746.5999999996</v>
      </c>
    </row>
    <row r="31" spans="2:9" ht="15">
      <c r="B31" s="559" t="s">
        <v>367</v>
      </c>
      <c r="C31" s="560"/>
      <c r="D31" s="388">
        <v>5451619</v>
      </c>
      <c r="E31" s="388">
        <v>1762900.51</v>
      </c>
      <c r="F31" s="384">
        <f t="shared" ref="F31:F39" si="7">D31+E31</f>
        <v>7214519.5099999998</v>
      </c>
      <c r="G31" s="371">
        <v>2474795.12</v>
      </c>
      <c r="H31" s="371">
        <v>2427414.34</v>
      </c>
      <c r="I31" s="384">
        <f>+F31-G31</f>
        <v>4739724.3899999997</v>
      </c>
    </row>
    <row r="32" spans="2:9">
      <c r="B32" s="559" t="s">
        <v>368</v>
      </c>
      <c r="C32" s="560"/>
      <c r="D32" s="383">
        <v>0</v>
      </c>
      <c r="E32" s="383">
        <v>0</v>
      </c>
      <c r="F32" s="384">
        <f t="shared" si="7"/>
        <v>0</v>
      </c>
      <c r="G32" s="383">
        <v>0</v>
      </c>
      <c r="H32" s="383">
        <v>0</v>
      </c>
      <c r="I32" s="384">
        <f t="shared" ref="I32:I39" si="8">+F32-G32</f>
        <v>0</v>
      </c>
    </row>
    <row r="33" spans="2:9">
      <c r="B33" s="559" t="s">
        <v>369</v>
      </c>
      <c r="C33" s="560"/>
      <c r="D33" s="383">
        <v>0</v>
      </c>
      <c r="E33" s="383">
        <v>0</v>
      </c>
      <c r="F33" s="384">
        <f t="shared" si="7"/>
        <v>0</v>
      </c>
      <c r="G33" s="383">
        <v>0</v>
      </c>
      <c r="H33" s="383">
        <v>0</v>
      </c>
      <c r="I33" s="384">
        <f t="shared" si="8"/>
        <v>0</v>
      </c>
    </row>
    <row r="34" spans="2:9">
      <c r="B34" s="559" t="s">
        <v>370</v>
      </c>
      <c r="C34" s="560"/>
      <c r="D34" s="383">
        <v>0</v>
      </c>
      <c r="E34" s="383">
        <v>0</v>
      </c>
      <c r="F34" s="384">
        <f t="shared" si="7"/>
        <v>0</v>
      </c>
      <c r="G34" s="383">
        <v>0</v>
      </c>
      <c r="H34" s="383">
        <v>0</v>
      </c>
      <c r="I34" s="384">
        <f t="shared" si="8"/>
        <v>0</v>
      </c>
    </row>
    <row r="35" spans="2:9" ht="15">
      <c r="B35" s="559" t="s">
        <v>371</v>
      </c>
      <c r="C35" s="560"/>
      <c r="D35" s="388">
        <v>3745220</v>
      </c>
      <c r="E35" s="388">
        <v>-540303.35</v>
      </c>
      <c r="F35" s="384">
        <f t="shared" si="7"/>
        <v>3204916.65</v>
      </c>
      <c r="G35" s="371">
        <v>560894.43999999994</v>
      </c>
      <c r="H35" s="371">
        <v>553910.18999999994</v>
      </c>
      <c r="I35" s="384">
        <f>+F35-G35</f>
        <v>2644022.21</v>
      </c>
    </row>
    <row r="36" spans="2:9">
      <c r="B36" s="559" t="s">
        <v>372</v>
      </c>
      <c r="C36" s="560"/>
      <c r="D36" s="383">
        <v>0</v>
      </c>
      <c r="E36" s="383">
        <v>0</v>
      </c>
      <c r="F36" s="384">
        <f t="shared" si="7"/>
        <v>0</v>
      </c>
      <c r="G36" s="383">
        <v>0</v>
      </c>
      <c r="H36" s="383">
        <v>0</v>
      </c>
      <c r="I36" s="384">
        <f t="shared" si="8"/>
        <v>0</v>
      </c>
    </row>
    <row r="37" spans="2:9">
      <c r="B37" s="559" t="s">
        <v>373</v>
      </c>
      <c r="C37" s="560"/>
      <c r="D37" s="383">
        <v>0</v>
      </c>
      <c r="E37" s="383">
        <v>0</v>
      </c>
      <c r="F37" s="384">
        <f t="shared" si="7"/>
        <v>0</v>
      </c>
      <c r="G37" s="383">
        <v>0</v>
      </c>
      <c r="H37" s="383">
        <v>0</v>
      </c>
      <c r="I37" s="384">
        <f t="shared" si="8"/>
        <v>0</v>
      </c>
    </row>
    <row r="38" spans="2:9">
      <c r="B38" s="559" t="s">
        <v>374</v>
      </c>
      <c r="C38" s="560"/>
      <c r="D38" s="383">
        <v>0</v>
      </c>
      <c r="E38" s="383">
        <v>0</v>
      </c>
      <c r="F38" s="384">
        <f t="shared" si="7"/>
        <v>0</v>
      </c>
      <c r="G38" s="383">
        <v>0</v>
      </c>
      <c r="H38" s="383">
        <v>0</v>
      </c>
      <c r="I38" s="384">
        <f t="shared" si="8"/>
        <v>0</v>
      </c>
    </row>
    <row r="39" spans="2:9">
      <c r="B39" s="559" t="s">
        <v>375</v>
      </c>
      <c r="C39" s="560"/>
      <c r="D39" s="383">
        <v>0</v>
      </c>
      <c r="E39" s="383">
        <v>0</v>
      </c>
      <c r="F39" s="384">
        <f t="shared" si="7"/>
        <v>0</v>
      </c>
      <c r="G39" s="383">
        <v>0</v>
      </c>
      <c r="H39" s="383">
        <v>0</v>
      </c>
      <c r="I39" s="384">
        <f t="shared" si="8"/>
        <v>0</v>
      </c>
    </row>
    <row r="40" spans="2:9">
      <c r="B40" s="385"/>
      <c r="C40" s="386"/>
      <c r="D40" s="389"/>
      <c r="E40" s="389"/>
      <c r="F40" s="389"/>
      <c r="G40" s="389"/>
      <c r="H40" s="389"/>
      <c r="I40" s="389"/>
    </row>
    <row r="41" spans="2:9">
      <c r="B41" s="572" t="s">
        <v>376</v>
      </c>
      <c r="C41" s="573"/>
      <c r="D41" s="390">
        <f t="shared" ref="D41:I41" si="9">SUM(D42:D45)</f>
        <v>39502540</v>
      </c>
      <c r="E41" s="390">
        <f t="shared" si="9"/>
        <v>123.84</v>
      </c>
      <c r="F41" s="390">
        <f t="shared" si="9"/>
        <v>39502663.840000004</v>
      </c>
      <c r="G41" s="391">
        <f t="shared" si="9"/>
        <v>12349852.690000001</v>
      </c>
      <c r="H41" s="390">
        <f t="shared" si="9"/>
        <v>12349852.690000001</v>
      </c>
      <c r="I41" s="390">
        <f t="shared" si="9"/>
        <v>27152811.150000002</v>
      </c>
    </row>
    <row r="42" spans="2:9" ht="15">
      <c r="B42" s="559" t="s">
        <v>377</v>
      </c>
      <c r="C42" s="560"/>
      <c r="D42" s="388">
        <v>35502540</v>
      </c>
      <c r="E42" s="388">
        <v>123.84</v>
      </c>
      <c r="F42" s="384">
        <f t="shared" ref="F42:F45" si="10">D42+E42</f>
        <v>35502663.840000004</v>
      </c>
      <c r="G42" s="371">
        <v>8862176.4800000004</v>
      </c>
      <c r="H42" s="371">
        <v>8862176.4800000004</v>
      </c>
      <c r="I42" s="384">
        <f>+F42-G42</f>
        <v>26640487.360000003</v>
      </c>
    </row>
    <row r="43" spans="2:9" ht="27.75" customHeight="1">
      <c r="B43" s="574" t="s">
        <v>378</v>
      </c>
      <c r="C43" s="575"/>
      <c r="D43" s="383">
        <v>0</v>
      </c>
      <c r="E43" s="383">
        <v>0</v>
      </c>
      <c r="F43" s="384">
        <f t="shared" si="10"/>
        <v>0</v>
      </c>
      <c r="G43" s="383">
        <v>0</v>
      </c>
      <c r="H43" s="383">
        <v>0</v>
      </c>
      <c r="I43" s="384">
        <f t="shared" ref="I43:I44" si="11">+F43-G43</f>
        <v>0</v>
      </c>
    </row>
    <row r="44" spans="2:9">
      <c r="B44" s="559" t="s">
        <v>379</v>
      </c>
      <c r="C44" s="560"/>
      <c r="D44" s="383">
        <v>0</v>
      </c>
      <c r="E44" s="383">
        <v>0</v>
      </c>
      <c r="F44" s="384">
        <f t="shared" si="10"/>
        <v>0</v>
      </c>
      <c r="G44" s="383">
        <v>0</v>
      </c>
      <c r="H44" s="383">
        <v>0</v>
      </c>
      <c r="I44" s="384">
        <f t="shared" si="11"/>
        <v>0</v>
      </c>
    </row>
    <row r="45" spans="2:9" ht="15">
      <c r="B45" s="559" t="s">
        <v>380</v>
      </c>
      <c r="C45" s="560"/>
      <c r="D45" s="388">
        <v>4000000</v>
      </c>
      <c r="E45" s="388">
        <v>0</v>
      </c>
      <c r="F45" s="384">
        <f t="shared" si="10"/>
        <v>4000000</v>
      </c>
      <c r="G45" s="371">
        <v>3487676.21</v>
      </c>
      <c r="H45" s="388">
        <v>3487676.21</v>
      </c>
      <c r="I45" s="384">
        <f>+F45-G45</f>
        <v>512323.79000000004</v>
      </c>
    </row>
    <row r="46" spans="2:9">
      <c r="B46" s="392"/>
      <c r="C46" s="393" t="s">
        <v>325</v>
      </c>
      <c r="D46" s="394">
        <f t="shared" ref="D46:I46" si="12">SUM(D11,D21,D30,D41)</f>
        <v>1514573232.3799999</v>
      </c>
      <c r="E46" s="394">
        <f t="shared" si="12"/>
        <v>196225293.08999997</v>
      </c>
      <c r="F46" s="394">
        <f t="shared" si="12"/>
        <v>1710798525.4699998</v>
      </c>
      <c r="G46" s="394">
        <f t="shared" si="12"/>
        <v>295491067.57999998</v>
      </c>
      <c r="H46" s="394">
        <f t="shared" si="12"/>
        <v>278873686.31</v>
      </c>
      <c r="I46" s="394">
        <f t="shared" si="12"/>
        <v>1415307457.8899999</v>
      </c>
    </row>
  </sheetData>
  <mergeCells count="40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topLeftCell="C1" workbookViewId="0">
      <selection activeCell="E1" sqref="E1:J1048576"/>
    </sheetView>
  </sheetViews>
  <sheetFormatPr baseColWidth="10" defaultColWidth="0" defaultRowHeight="14.25" customHeight="1" zeroHeight="1"/>
  <cols>
    <col min="1" max="1" width="2.7109375" style="396" customWidth="1"/>
    <col min="2" max="3" width="11.42578125" style="396" customWidth="1"/>
    <col min="4" max="4" width="51.28515625" style="396" customWidth="1"/>
    <col min="5" max="10" width="15.7109375" style="396" customWidth="1"/>
    <col min="11" max="11" width="2.85546875" style="396" customWidth="1"/>
    <col min="12" max="16384" width="11.42578125" style="396" hidden="1"/>
  </cols>
  <sheetData>
    <row r="1" spans="2:10"/>
    <row r="2" spans="2:10">
      <c r="B2" s="548" t="s">
        <v>0</v>
      </c>
      <c r="C2" s="548"/>
      <c r="D2" s="548"/>
      <c r="E2" s="548"/>
      <c r="F2" s="548"/>
      <c r="G2" s="548"/>
      <c r="H2" s="548"/>
      <c r="I2" s="548"/>
      <c r="J2" s="584"/>
    </row>
    <row r="3" spans="2:10">
      <c r="B3" s="548" t="s">
        <v>267</v>
      </c>
      <c r="C3" s="548"/>
      <c r="D3" s="548"/>
      <c r="E3" s="548"/>
      <c r="F3" s="548"/>
      <c r="G3" s="548"/>
      <c r="H3" s="548"/>
      <c r="I3" s="548"/>
      <c r="J3" s="584"/>
    </row>
    <row r="4" spans="2:10">
      <c r="B4" s="548" t="s">
        <v>381</v>
      </c>
      <c r="C4" s="548"/>
      <c r="D4" s="548"/>
      <c r="E4" s="548"/>
      <c r="F4" s="548"/>
      <c r="G4" s="548"/>
      <c r="H4" s="548"/>
      <c r="I4" s="548"/>
      <c r="J4" s="584"/>
    </row>
    <row r="5" spans="2:10">
      <c r="B5" s="548" t="s">
        <v>195</v>
      </c>
      <c r="C5" s="548"/>
      <c r="D5" s="548"/>
      <c r="E5" s="548"/>
      <c r="F5" s="548"/>
      <c r="G5" s="548"/>
      <c r="H5" s="548"/>
      <c r="I5" s="548"/>
      <c r="J5" s="584"/>
    </row>
    <row r="6" spans="2:10">
      <c r="B6" s="548" t="s">
        <v>230</v>
      </c>
      <c r="C6" s="548"/>
      <c r="D6" s="548"/>
      <c r="E6" s="548"/>
      <c r="F6" s="548"/>
      <c r="G6" s="548"/>
      <c r="H6" s="548"/>
      <c r="I6" s="548"/>
      <c r="J6" s="584"/>
    </row>
    <row r="7" spans="2:10">
      <c r="B7" s="340"/>
      <c r="C7" s="340"/>
      <c r="D7" s="340"/>
      <c r="E7" s="340"/>
      <c r="F7" s="340"/>
      <c r="G7" s="340"/>
      <c r="H7" s="340"/>
      <c r="I7" s="340"/>
      <c r="J7" s="340"/>
    </row>
    <row r="8" spans="2:10">
      <c r="B8" s="561" t="s">
        <v>75</v>
      </c>
      <c r="C8" s="576"/>
      <c r="D8" s="562"/>
      <c r="E8" s="579" t="s">
        <v>382</v>
      </c>
      <c r="F8" s="580"/>
      <c r="G8" s="580"/>
      <c r="H8" s="580"/>
      <c r="I8" s="581"/>
      <c r="J8" s="582" t="s">
        <v>270</v>
      </c>
    </row>
    <row r="9" spans="2:10" ht="24">
      <c r="B9" s="563"/>
      <c r="C9" s="577"/>
      <c r="D9" s="564"/>
      <c r="E9" s="397" t="s">
        <v>271</v>
      </c>
      <c r="F9" s="398" t="s">
        <v>272</v>
      </c>
      <c r="G9" s="399" t="s">
        <v>236</v>
      </c>
      <c r="H9" s="399" t="s">
        <v>237</v>
      </c>
      <c r="I9" s="400" t="s">
        <v>273</v>
      </c>
      <c r="J9" s="583"/>
    </row>
    <row r="10" spans="2:10">
      <c r="B10" s="565"/>
      <c r="C10" s="578"/>
      <c r="D10" s="566"/>
      <c r="E10" s="401">
        <v>1</v>
      </c>
      <c r="F10" s="401">
        <v>2</v>
      </c>
      <c r="G10" s="401" t="s">
        <v>274</v>
      </c>
      <c r="H10" s="401">
        <v>4</v>
      </c>
      <c r="I10" s="402">
        <v>5</v>
      </c>
      <c r="J10" s="401" t="s">
        <v>275</v>
      </c>
    </row>
    <row r="11" spans="2:10" s="403" customFormat="1">
      <c r="B11" s="587" t="s">
        <v>383</v>
      </c>
      <c r="C11" s="588"/>
      <c r="D11" s="589"/>
      <c r="E11" s="411">
        <f t="shared" ref="E11:J11" si="0">SUM(E12,E15,E24,E28,E31,E36)</f>
        <v>1475070692.3799999</v>
      </c>
      <c r="F11" s="411">
        <f t="shared" si="0"/>
        <v>196225169.25</v>
      </c>
      <c r="G11" s="411">
        <f t="shared" si="0"/>
        <v>1671295861.6300001</v>
      </c>
      <c r="H11" s="411">
        <f t="shared" si="0"/>
        <v>283141214.88999999</v>
      </c>
      <c r="I11" s="411">
        <f t="shared" si="0"/>
        <v>266523833.62</v>
      </c>
      <c r="J11" s="411">
        <f t="shared" si="0"/>
        <v>1388154646.7399998</v>
      </c>
    </row>
    <row r="12" spans="2:10" s="403" customFormat="1">
      <c r="B12" s="412"/>
      <c r="C12" s="590" t="s">
        <v>384</v>
      </c>
      <c r="D12" s="591"/>
      <c r="E12" s="413">
        <f t="shared" ref="E12:J12" si="1">SUM(E13:E14)</f>
        <v>0</v>
      </c>
      <c r="F12" s="413">
        <f t="shared" si="1"/>
        <v>0</v>
      </c>
      <c r="G12" s="413">
        <f t="shared" si="1"/>
        <v>0</v>
      </c>
      <c r="H12" s="413">
        <f t="shared" si="1"/>
        <v>0</v>
      </c>
      <c r="I12" s="413">
        <f t="shared" si="1"/>
        <v>0</v>
      </c>
      <c r="J12" s="413">
        <f t="shared" si="1"/>
        <v>0</v>
      </c>
    </row>
    <row r="13" spans="2:10" s="403" customFormat="1">
      <c r="B13" s="412"/>
      <c r="C13" s="414"/>
      <c r="D13" s="415" t="s">
        <v>385</v>
      </c>
      <c r="E13" s="416">
        <v>0</v>
      </c>
      <c r="F13" s="416">
        <v>0</v>
      </c>
      <c r="G13" s="404">
        <f t="shared" ref="G13:G38" si="2">IF(AND(F13&gt;=0,E13&gt;=0),SUM(E13:F13),"-")</f>
        <v>0</v>
      </c>
      <c r="H13" s="416">
        <v>0</v>
      </c>
      <c r="I13" s="416">
        <v>0</v>
      </c>
      <c r="J13" s="405">
        <f t="shared" ref="J13:J14" si="3">IF(AND(H13&gt;=0,G13&gt;=0),(G13-H13),"-")</f>
        <v>0</v>
      </c>
    </row>
    <row r="14" spans="2:10" s="403" customFormat="1">
      <c r="B14" s="412"/>
      <c r="C14" s="414"/>
      <c r="D14" s="415" t="s">
        <v>386</v>
      </c>
      <c r="E14" s="416">
        <v>0</v>
      </c>
      <c r="F14" s="416">
        <v>0</v>
      </c>
      <c r="G14" s="404">
        <f t="shared" si="2"/>
        <v>0</v>
      </c>
      <c r="H14" s="416">
        <v>0</v>
      </c>
      <c r="I14" s="416">
        <v>0</v>
      </c>
      <c r="J14" s="405">
        <f t="shared" si="3"/>
        <v>0</v>
      </c>
    </row>
    <row r="15" spans="2:10" s="403" customFormat="1">
      <c r="B15" s="412"/>
      <c r="C15" s="590" t="s">
        <v>387</v>
      </c>
      <c r="D15" s="591"/>
      <c r="E15" s="413">
        <f t="shared" ref="E15:J15" si="4">SUM(E16:E23)</f>
        <v>973985750.94999993</v>
      </c>
      <c r="F15" s="413">
        <f t="shared" si="4"/>
        <v>135207996.75</v>
      </c>
      <c r="G15" s="413">
        <f t="shared" si="4"/>
        <v>1109193747.6999998</v>
      </c>
      <c r="H15" s="413">
        <f t="shared" si="4"/>
        <v>196269334.32999998</v>
      </c>
      <c r="I15" s="413">
        <f t="shared" si="4"/>
        <v>186308289.29000002</v>
      </c>
      <c r="J15" s="413">
        <f t="shared" si="4"/>
        <v>912924413.36999989</v>
      </c>
    </row>
    <row r="16" spans="2:10" s="403" customFormat="1">
      <c r="B16" s="412"/>
      <c r="C16" s="414"/>
      <c r="D16" s="415" t="s">
        <v>388</v>
      </c>
      <c r="E16" s="416">
        <v>782008554.65999997</v>
      </c>
      <c r="F16" s="417">
        <v>3050982.5</v>
      </c>
      <c r="G16" s="404">
        <f>E16+F16</f>
        <v>785059537.15999997</v>
      </c>
      <c r="H16" s="417">
        <v>185544047.72999999</v>
      </c>
      <c r="I16" s="417">
        <v>175706552.49000001</v>
      </c>
      <c r="J16" s="405">
        <f>+G16-H16</f>
        <v>599515489.42999995</v>
      </c>
    </row>
    <row r="17" spans="2:10" s="403" customFormat="1">
      <c r="B17" s="412"/>
      <c r="C17" s="414"/>
      <c r="D17" s="415" t="s">
        <v>389</v>
      </c>
      <c r="E17" s="416">
        <v>0</v>
      </c>
      <c r="F17" s="416">
        <v>0</v>
      </c>
      <c r="G17" s="404">
        <f>E17+F17</f>
        <v>0</v>
      </c>
      <c r="H17" s="416">
        <v>0</v>
      </c>
      <c r="I17" s="416">
        <v>0</v>
      </c>
      <c r="J17" s="405">
        <f t="shared" ref="J17:J22" si="5">+G17-H17</f>
        <v>0</v>
      </c>
    </row>
    <row r="18" spans="2:10" s="403" customFormat="1">
      <c r="B18" s="412"/>
      <c r="C18" s="414"/>
      <c r="D18" s="415" t="s">
        <v>390</v>
      </c>
      <c r="E18" s="416">
        <v>0</v>
      </c>
      <c r="F18" s="416">
        <v>0</v>
      </c>
      <c r="G18" s="404">
        <f t="shared" ref="G18:G26" si="6">E18+F18</f>
        <v>0</v>
      </c>
      <c r="H18" s="416">
        <v>0</v>
      </c>
      <c r="I18" s="416">
        <v>0</v>
      </c>
      <c r="J18" s="405">
        <f t="shared" si="5"/>
        <v>0</v>
      </c>
    </row>
    <row r="19" spans="2:10" s="403" customFormat="1">
      <c r="B19" s="412"/>
      <c r="C19" s="414"/>
      <c r="D19" s="415" t="s">
        <v>391</v>
      </c>
      <c r="E19" s="416">
        <v>5451619</v>
      </c>
      <c r="F19" s="417">
        <v>906900.51</v>
      </c>
      <c r="G19" s="404">
        <f t="shared" si="6"/>
        <v>6358519.5099999998</v>
      </c>
      <c r="H19" s="417">
        <v>1618795.12</v>
      </c>
      <c r="I19" s="417">
        <v>1571414.34</v>
      </c>
      <c r="J19" s="405">
        <f>+G19-H19</f>
        <v>4739724.3899999997</v>
      </c>
    </row>
    <row r="20" spans="2:10" s="403" customFormat="1">
      <c r="B20" s="412"/>
      <c r="C20" s="414"/>
      <c r="D20" s="415" t="s">
        <v>392</v>
      </c>
      <c r="E20" s="416">
        <v>0</v>
      </c>
      <c r="F20" s="416">
        <v>0</v>
      </c>
      <c r="G20" s="404">
        <f t="shared" si="6"/>
        <v>0</v>
      </c>
      <c r="H20" s="416">
        <v>0</v>
      </c>
      <c r="I20" s="416">
        <v>0</v>
      </c>
      <c r="J20" s="405">
        <f t="shared" si="5"/>
        <v>0</v>
      </c>
    </row>
    <row r="21" spans="2:10" s="403" customFormat="1" ht="24">
      <c r="B21" s="412"/>
      <c r="C21" s="414"/>
      <c r="D21" s="415" t="s">
        <v>393</v>
      </c>
      <c r="E21" s="416">
        <v>0</v>
      </c>
      <c r="F21" s="416">
        <v>0</v>
      </c>
      <c r="G21" s="404">
        <f t="shared" si="6"/>
        <v>0</v>
      </c>
      <c r="H21" s="416">
        <v>0</v>
      </c>
      <c r="I21" s="416">
        <v>0</v>
      </c>
      <c r="J21" s="405">
        <f t="shared" si="5"/>
        <v>0</v>
      </c>
    </row>
    <row r="22" spans="2:10" s="403" customFormat="1">
      <c r="B22" s="412"/>
      <c r="C22" s="414"/>
      <c r="D22" s="415" t="s">
        <v>394</v>
      </c>
      <c r="E22" s="416">
        <v>0</v>
      </c>
      <c r="F22" s="416">
        <v>0</v>
      </c>
      <c r="G22" s="404">
        <f t="shared" si="6"/>
        <v>0</v>
      </c>
      <c r="H22" s="416">
        <v>0</v>
      </c>
      <c r="I22" s="416">
        <v>0</v>
      </c>
      <c r="J22" s="405">
        <f t="shared" si="5"/>
        <v>0</v>
      </c>
    </row>
    <row r="23" spans="2:10" s="403" customFormat="1">
      <c r="B23" s="412"/>
      <c r="C23" s="414"/>
      <c r="D23" s="415" t="s">
        <v>395</v>
      </c>
      <c r="E23" s="416">
        <v>186525577.28999999</v>
      </c>
      <c r="F23" s="417">
        <v>131250113.73999999</v>
      </c>
      <c r="G23" s="404">
        <f t="shared" si="6"/>
        <v>317775691.02999997</v>
      </c>
      <c r="H23" s="417">
        <v>9106491.4800000004</v>
      </c>
      <c r="I23" s="417">
        <v>9030322.4600000009</v>
      </c>
      <c r="J23" s="405">
        <f>+G23-H23</f>
        <v>308669199.54999995</v>
      </c>
    </row>
    <row r="24" spans="2:10" s="403" customFormat="1">
      <c r="B24" s="412"/>
      <c r="C24" s="590" t="s">
        <v>396</v>
      </c>
      <c r="D24" s="591"/>
      <c r="E24" s="413">
        <f t="shared" ref="E24:J24" si="7">SUM(E25:E27)</f>
        <v>107321189</v>
      </c>
      <c r="F24" s="413">
        <f t="shared" si="7"/>
        <v>-334535.11000000004</v>
      </c>
      <c r="G24" s="413">
        <f t="shared" si="7"/>
        <v>106986653.89</v>
      </c>
      <c r="H24" s="413">
        <f t="shared" si="7"/>
        <v>27974851.890000001</v>
      </c>
      <c r="I24" s="413">
        <f t="shared" si="7"/>
        <v>25484056.530000001</v>
      </c>
      <c r="J24" s="413">
        <f t="shared" si="7"/>
        <v>79011802</v>
      </c>
    </row>
    <row r="25" spans="2:10" s="403" customFormat="1" ht="24">
      <c r="B25" s="412"/>
      <c r="C25" s="414"/>
      <c r="D25" s="415" t="s">
        <v>397</v>
      </c>
      <c r="E25" s="416">
        <v>55684103</v>
      </c>
      <c r="F25" s="417">
        <v>-678210.18</v>
      </c>
      <c r="G25" s="404">
        <f t="shared" si="6"/>
        <v>55005892.82</v>
      </c>
      <c r="H25" s="417">
        <v>16905892.309999999</v>
      </c>
      <c r="I25" s="417">
        <v>14853295.890000001</v>
      </c>
      <c r="J25" s="405">
        <f>+G25-H25</f>
        <v>38100000.510000005</v>
      </c>
    </row>
    <row r="26" spans="2:10" s="403" customFormat="1">
      <c r="B26" s="412"/>
      <c r="C26" s="414"/>
      <c r="D26" s="415" t="s">
        <v>398</v>
      </c>
      <c r="E26" s="416">
        <v>51637086</v>
      </c>
      <c r="F26" s="417">
        <v>343675.07</v>
      </c>
      <c r="G26" s="404">
        <f t="shared" si="6"/>
        <v>51980761.07</v>
      </c>
      <c r="H26" s="417">
        <v>11068959.58</v>
      </c>
      <c r="I26" s="417">
        <v>10630760.640000001</v>
      </c>
      <c r="J26" s="405">
        <f>+G26-H26</f>
        <v>40911801.490000002</v>
      </c>
    </row>
    <row r="27" spans="2:10" s="403" customFormat="1">
      <c r="B27" s="412"/>
      <c r="C27" s="414"/>
      <c r="D27" s="415" t="s">
        <v>399</v>
      </c>
      <c r="E27" s="416">
        <v>0</v>
      </c>
      <c r="F27" s="417">
        <v>0</v>
      </c>
      <c r="G27" s="404">
        <f t="shared" si="2"/>
        <v>0</v>
      </c>
      <c r="H27" s="417">
        <v>0</v>
      </c>
      <c r="I27" s="417">
        <v>0</v>
      </c>
      <c r="J27" s="405">
        <f>+G27-H27</f>
        <v>0</v>
      </c>
    </row>
    <row r="28" spans="2:10" s="403" customFormat="1">
      <c r="B28" s="412"/>
      <c r="C28" s="590" t="s">
        <v>400</v>
      </c>
      <c r="D28" s="591"/>
      <c r="E28" s="413">
        <f t="shared" ref="E28:J28" si="8">SUM(E29:E30)</f>
        <v>0</v>
      </c>
      <c r="F28" s="413">
        <f t="shared" si="8"/>
        <v>0</v>
      </c>
      <c r="G28" s="413">
        <f t="shared" si="8"/>
        <v>0</v>
      </c>
      <c r="H28" s="413">
        <f t="shared" si="8"/>
        <v>0</v>
      </c>
      <c r="I28" s="413">
        <f t="shared" si="8"/>
        <v>0</v>
      </c>
      <c r="J28" s="413">
        <f t="shared" si="8"/>
        <v>0</v>
      </c>
    </row>
    <row r="29" spans="2:10" s="403" customFormat="1">
      <c r="B29" s="412"/>
      <c r="C29" s="414"/>
      <c r="D29" s="415" t="s">
        <v>401</v>
      </c>
      <c r="E29" s="416">
        <v>0</v>
      </c>
      <c r="F29" s="416">
        <v>0</v>
      </c>
      <c r="G29" s="404">
        <f t="shared" si="2"/>
        <v>0</v>
      </c>
      <c r="H29" s="416">
        <v>0</v>
      </c>
      <c r="I29" s="416">
        <v>0</v>
      </c>
      <c r="J29" s="405">
        <f>+G29-H29</f>
        <v>0</v>
      </c>
    </row>
    <row r="30" spans="2:10" s="403" customFormat="1">
      <c r="B30" s="412"/>
      <c r="C30" s="414"/>
      <c r="D30" s="415" t="s">
        <v>402</v>
      </c>
      <c r="E30" s="416">
        <v>0</v>
      </c>
      <c r="F30" s="416">
        <v>0</v>
      </c>
      <c r="G30" s="404">
        <f t="shared" si="2"/>
        <v>0</v>
      </c>
      <c r="H30" s="416">
        <v>0</v>
      </c>
      <c r="I30" s="416">
        <v>0</v>
      </c>
      <c r="J30" s="405">
        <f>+G30-H30</f>
        <v>0</v>
      </c>
    </row>
    <row r="31" spans="2:10" s="403" customFormat="1">
      <c r="B31" s="412"/>
      <c r="C31" s="590" t="s">
        <v>403</v>
      </c>
      <c r="D31" s="591"/>
      <c r="E31" s="413">
        <f t="shared" ref="E31:J31" si="9">SUM(E32:E35)</f>
        <v>48552606</v>
      </c>
      <c r="F31" s="413">
        <f t="shared" si="9"/>
        <v>894469.41</v>
      </c>
      <c r="G31" s="413">
        <f t="shared" si="9"/>
        <v>49447075.409999996</v>
      </c>
      <c r="H31" s="413">
        <f t="shared" si="9"/>
        <v>11879731.939999999</v>
      </c>
      <c r="I31" s="413">
        <f t="shared" si="9"/>
        <v>10233553.970000001</v>
      </c>
      <c r="J31" s="413">
        <f t="shared" si="9"/>
        <v>37567343.469999999</v>
      </c>
    </row>
    <row r="32" spans="2:10" s="403" customFormat="1">
      <c r="B32" s="412"/>
      <c r="C32" s="414"/>
      <c r="D32" s="415" t="s">
        <v>404</v>
      </c>
      <c r="E32" s="416">
        <v>48552606</v>
      </c>
      <c r="F32" s="417">
        <v>894469.41</v>
      </c>
      <c r="G32" s="404">
        <f>E32+F32</f>
        <v>49447075.409999996</v>
      </c>
      <c r="H32" s="417">
        <v>11879731.939999999</v>
      </c>
      <c r="I32" s="417">
        <v>10233553.970000001</v>
      </c>
      <c r="J32" s="405">
        <f>+G32-H32</f>
        <v>37567343.469999999</v>
      </c>
    </row>
    <row r="33" spans="2:10" s="403" customFormat="1">
      <c r="B33" s="412"/>
      <c r="C33" s="414"/>
      <c r="D33" s="415" t="s">
        <v>405</v>
      </c>
      <c r="E33" s="416">
        <v>0</v>
      </c>
      <c r="F33" s="416">
        <v>0</v>
      </c>
      <c r="G33" s="404">
        <f t="shared" si="2"/>
        <v>0</v>
      </c>
      <c r="H33" s="416">
        <v>0</v>
      </c>
      <c r="I33" s="416">
        <v>0</v>
      </c>
      <c r="J33" s="405">
        <f>+G33-H33</f>
        <v>0</v>
      </c>
    </row>
    <row r="34" spans="2:10" s="403" customFormat="1">
      <c r="B34" s="412"/>
      <c r="C34" s="414"/>
      <c r="D34" s="415" t="s">
        <v>406</v>
      </c>
      <c r="E34" s="416">
        <v>0</v>
      </c>
      <c r="F34" s="416">
        <v>0</v>
      </c>
      <c r="G34" s="404">
        <f t="shared" si="2"/>
        <v>0</v>
      </c>
      <c r="H34" s="416">
        <v>0</v>
      </c>
      <c r="I34" s="416">
        <v>0</v>
      </c>
      <c r="J34" s="405">
        <f>+G34-H34</f>
        <v>0</v>
      </c>
    </row>
    <row r="35" spans="2:10" s="403" customFormat="1" ht="24">
      <c r="B35" s="412"/>
      <c r="C35" s="414"/>
      <c r="D35" s="415" t="s">
        <v>407</v>
      </c>
      <c r="E35" s="416">
        <v>0</v>
      </c>
      <c r="F35" s="416">
        <v>0</v>
      </c>
      <c r="G35" s="404">
        <f>IF(AND(F35&gt;=0,E35&gt;=0),SUM(E35:F35),"-")</f>
        <v>0</v>
      </c>
      <c r="H35" s="416">
        <v>0</v>
      </c>
      <c r="I35" s="416">
        <v>0</v>
      </c>
      <c r="J35" s="405">
        <f>+G35-H35</f>
        <v>0</v>
      </c>
    </row>
    <row r="36" spans="2:10" s="403" customFormat="1">
      <c r="B36" s="412"/>
      <c r="C36" s="590" t="s">
        <v>408</v>
      </c>
      <c r="D36" s="591"/>
      <c r="E36" s="413">
        <f>SUM(E37)</f>
        <v>345211146.43000001</v>
      </c>
      <c r="F36" s="413">
        <f t="shared" ref="F36:J36" si="10">SUM(F37)</f>
        <v>60457238.200000003</v>
      </c>
      <c r="G36" s="413">
        <f t="shared" si="10"/>
        <v>405668384.63</v>
      </c>
      <c r="H36" s="413">
        <f t="shared" si="10"/>
        <v>47017296.729999997</v>
      </c>
      <c r="I36" s="413">
        <f t="shared" si="10"/>
        <v>44497933.829999998</v>
      </c>
      <c r="J36" s="413">
        <f t="shared" si="10"/>
        <v>358651087.89999998</v>
      </c>
    </row>
    <row r="37" spans="2:10" s="403" customFormat="1">
      <c r="B37" s="412"/>
      <c r="C37" s="414"/>
      <c r="D37" s="415" t="s">
        <v>409</v>
      </c>
      <c r="E37" s="416">
        <v>345211146.43000001</v>
      </c>
      <c r="F37" s="417">
        <v>60457238.200000003</v>
      </c>
      <c r="G37" s="404">
        <f>E37+F37</f>
        <v>405668384.63</v>
      </c>
      <c r="H37" s="417">
        <v>47017296.729999997</v>
      </c>
      <c r="I37" s="417">
        <v>44497933.829999998</v>
      </c>
      <c r="J37" s="405">
        <f>+G37-H37</f>
        <v>358651087.89999998</v>
      </c>
    </row>
    <row r="38" spans="2:10" s="403" customFormat="1">
      <c r="B38" s="587" t="s">
        <v>410</v>
      </c>
      <c r="C38" s="588"/>
      <c r="D38" s="589"/>
      <c r="E38" s="418">
        <v>0</v>
      </c>
      <c r="F38" s="418">
        <v>0</v>
      </c>
      <c r="G38" s="406">
        <f t="shared" si="2"/>
        <v>0</v>
      </c>
      <c r="H38" s="418">
        <v>0</v>
      </c>
      <c r="I38" s="418">
        <v>0</v>
      </c>
      <c r="J38" s="407">
        <f>+G38-H38</f>
        <v>0</v>
      </c>
    </row>
    <row r="39" spans="2:10" s="403" customFormat="1">
      <c r="B39" s="587" t="s">
        <v>411</v>
      </c>
      <c r="C39" s="588"/>
      <c r="D39" s="589"/>
      <c r="E39" s="418">
        <v>35502540</v>
      </c>
      <c r="F39" s="419">
        <v>123.84</v>
      </c>
      <c r="G39" s="406">
        <v>35502663.840000004</v>
      </c>
      <c r="H39" s="419">
        <v>8862176.4800000004</v>
      </c>
      <c r="I39" s="419">
        <v>8862176.4800000004</v>
      </c>
      <c r="J39" s="407">
        <f>+G39-H39</f>
        <v>26640487.360000003</v>
      </c>
    </row>
    <row r="40" spans="2:10" s="403" customFormat="1">
      <c r="B40" s="587" t="s">
        <v>412</v>
      </c>
      <c r="C40" s="588"/>
      <c r="D40" s="589"/>
      <c r="E40" s="418">
        <v>4000000</v>
      </c>
      <c r="F40" s="419">
        <v>0</v>
      </c>
      <c r="G40" s="406">
        <v>4000000</v>
      </c>
      <c r="H40" s="419">
        <v>3487676.21</v>
      </c>
      <c r="I40" s="419">
        <v>3487676.21</v>
      </c>
      <c r="J40" s="407">
        <f>+G40-H40</f>
        <v>512323.79000000004</v>
      </c>
    </row>
    <row r="41" spans="2:10" s="403" customFormat="1">
      <c r="B41" s="592"/>
      <c r="C41" s="593"/>
      <c r="D41" s="594"/>
      <c r="E41" s="416"/>
      <c r="F41" s="417"/>
      <c r="G41" s="404"/>
      <c r="H41" s="417"/>
      <c r="I41" s="417"/>
      <c r="J41" s="405"/>
    </row>
    <row r="42" spans="2:10" s="403" customFormat="1">
      <c r="B42" s="347"/>
      <c r="C42" s="585" t="s">
        <v>325</v>
      </c>
      <c r="D42" s="586"/>
      <c r="E42" s="408">
        <f t="shared" ref="E42:J42" si="11">SUM(E11,E38,E39,E40,E41)</f>
        <v>1514573232.3799999</v>
      </c>
      <c r="F42" s="408">
        <f t="shared" si="11"/>
        <v>196225293.09</v>
      </c>
      <c r="G42" s="408">
        <f t="shared" si="11"/>
        <v>1710798525.47</v>
      </c>
      <c r="H42" s="408">
        <f t="shared" si="11"/>
        <v>295491067.57999998</v>
      </c>
      <c r="I42" s="408">
        <f t="shared" si="11"/>
        <v>278873686.31</v>
      </c>
      <c r="J42" s="408">
        <f t="shared" si="11"/>
        <v>1415307457.8899996</v>
      </c>
    </row>
    <row r="43" spans="2:10" s="403" customFormat="1">
      <c r="E43" s="409"/>
      <c r="F43" s="409"/>
      <c r="G43" s="409"/>
      <c r="H43" s="409"/>
      <c r="I43" s="409"/>
      <c r="J43" s="409"/>
    </row>
    <row r="44" spans="2:10">
      <c r="E44" s="410"/>
      <c r="F44" s="410"/>
      <c r="G44" s="410"/>
      <c r="H44" s="410"/>
      <c r="I44" s="410"/>
      <c r="J44" s="410"/>
    </row>
    <row r="45" spans="2:10"/>
  </sheetData>
  <mergeCells count="20"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  <mergeCell ref="B8:D10"/>
    <mergeCell ref="E8:I8"/>
    <mergeCell ref="J8:J9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J24 J28 J31 G24 G28 J36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2"/>
  <sheetViews>
    <sheetView workbookViewId="0">
      <selection activeCell="E17" sqref="E17"/>
    </sheetView>
  </sheetViews>
  <sheetFormatPr baseColWidth="10" defaultRowHeight="15"/>
  <cols>
    <col min="1" max="1" width="12.140625" customWidth="1"/>
    <col min="2" max="2" width="33" customWidth="1"/>
    <col min="3" max="3" width="22" customWidth="1"/>
    <col min="4" max="5" width="18.28515625" customWidth="1"/>
  </cols>
  <sheetData>
    <row r="1" spans="2:5">
      <c r="B1" s="595" t="s">
        <v>0</v>
      </c>
      <c r="C1" s="596"/>
      <c r="D1" s="596"/>
      <c r="E1" s="597"/>
    </row>
    <row r="2" spans="2:5">
      <c r="B2" s="420"/>
      <c r="C2" s="421"/>
      <c r="D2" s="421"/>
      <c r="E2" s="422"/>
    </row>
    <row r="3" spans="2:5">
      <c r="B3" s="598" t="s">
        <v>214</v>
      </c>
      <c r="C3" s="599"/>
      <c r="D3" s="599"/>
      <c r="E3" s="600"/>
    </row>
    <row r="4" spans="2:5">
      <c r="B4" s="420"/>
      <c r="C4" s="421"/>
      <c r="D4" s="421"/>
      <c r="E4" s="422"/>
    </row>
    <row r="5" spans="2:5">
      <c r="B5" s="601" t="s">
        <v>424</v>
      </c>
      <c r="C5" s="602"/>
      <c r="D5" s="602"/>
      <c r="E5" s="603"/>
    </row>
    <row r="6" spans="2:5">
      <c r="B6" s="604" t="s">
        <v>413</v>
      </c>
      <c r="C6" s="423" t="s">
        <v>414</v>
      </c>
      <c r="D6" s="423" t="s">
        <v>415</v>
      </c>
      <c r="E6" s="424" t="s">
        <v>416</v>
      </c>
    </row>
    <row r="7" spans="2:5">
      <c r="B7" s="605"/>
      <c r="C7" s="423" t="s">
        <v>417</v>
      </c>
      <c r="D7" s="423" t="s">
        <v>418</v>
      </c>
      <c r="E7" s="424" t="s">
        <v>419</v>
      </c>
    </row>
    <row r="8" spans="2:5">
      <c r="B8" s="606" t="s">
        <v>420</v>
      </c>
      <c r="C8" s="607"/>
      <c r="D8" s="607"/>
      <c r="E8" s="608"/>
    </row>
    <row r="9" spans="2:5">
      <c r="B9" s="425" t="s">
        <v>421</v>
      </c>
      <c r="C9" s="426">
        <v>0</v>
      </c>
      <c r="D9" s="427">
        <v>1971000</v>
      </c>
      <c r="E9" s="427">
        <f>+D9*-1</f>
        <v>-1971000</v>
      </c>
    </row>
    <row r="10" spans="2:5">
      <c r="B10" s="425" t="s">
        <v>422</v>
      </c>
      <c r="C10" s="426">
        <v>0</v>
      </c>
      <c r="D10" s="427">
        <v>4565217.3899999997</v>
      </c>
      <c r="E10" s="427">
        <f>+D10*-1</f>
        <v>-4565217.3899999997</v>
      </c>
    </row>
    <row r="11" spans="2:5">
      <c r="B11" s="428" t="s">
        <v>423</v>
      </c>
      <c r="C11" s="429">
        <f>SUM(C9:C10)</f>
        <v>0</v>
      </c>
      <c r="D11" s="429">
        <f>SUM(D9:D10)</f>
        <v>6536217.3899999997</v>
      </c>
      <c r="E11" s="429">
        <f>SUM(E9:E10)</f>
        <v>-6536217.3899999997</v>
      </c>
    </row>
    <row r="12" spans="2:5">
      <c r="B12" s="430" t="s">
        <v>125</v>
      </c>
      <c r="C12" s="431">
        <f>+C11</f>
        <v>0</v>
      </c>
      <c r="D12" s="431">
        <f t="shared" ref="D12:E12" si="0">+D11</f>
        <v>6536217.3899999997</v>
      </c>
      <c r="E12" s="431">
        <f t="shared" si="0"/>
        <v>-6536217.3899999997</v>
      </c>
    </row>
  </sheetData>
  <mergeCells count="5">
    <mergeCell ref="B1:E1"/>
    <mergeCell ref="B3:E3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9:E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0"/>
  <sheetViews>
    <sheetView workbookViewId="0">
      <selection activeCell="B14" sqref="B14"/>
    </sheetView>
  </sheetViews>
  <sheetFormatPr baseColWidth="10" defaultRowHeight="15"/>
  <cols>
    <col min="1" max="1" width="12" customWidth="1"/>
    <col min="2" max="2" width="43.140625" customWidth="1"/>
    <col min="3" max="4" width="30.7109375" customWidth="1"/>
  </cols>
  <sheetData>
    <row r="2" spans="2:4">
      <c r="B2" s="595" t="s">
        <v>0</v>
      </c>
      <c r="C2" s="596"/>
      <c r="D2" s="597"/>
    </row>
    <row r="3" spans="2:4">
      <c r="B3" s="598" t="s">
        <v>425</v>
      </c>
      <c r="C3" s="599"/>
      <c r="D3" s="600"/>
    </row>
    <row r="4" spans="2:4">
      <c r="B4" s="601" t="s">
        <v>195</v>
      </c>
      <c r="C4" s="602"/>
      <c r="D4" s="603"/>
    </row>
    <row r="5" spans="2:4">
      <c r="B5" s="432"/>
      <c r="C5" s="433"/>
      <c r="D5" s="434"/>
    </row>
    <row r="6" spans="2:4">
      <c r="B6" s="424" t="s">
        <v>413</v>
      </c>
      <c r="C6" s="424" t="s">
        <v>237</v>
      </c>
      <c r="D6" s="424" t="s">
        <v>273</v>
      </c>
    </row>
    <row r="7" spans="2:4">
      <c r="B7" s="609" t="s">
        <v>426</v>
      </c>
      <c r="C7" s="609"/>
      <c r="D7" s="609"/>
    </row>
    <row r="8" spans="2:4">
      <c r="B8" s="435" t="s">
        <v>421</v>
      </c>
      <c r="C8" s="372">
        <v>1753385.4899999998</v>
      </c>
      <c r="D8" s="436">
        <f>C8</f>
        <v>1753385.4899999998</v>
      </c>
    </row>
    <row r="9" spans="2:4">
      <c r="B9" s="435" t="s">
        <v>422</v>
      </c>
      <c r="C9" s="372">
        <v>572542.64</v>
      </c>
      <c r="D9" s="436">
        <f>C9</f>
        <v>572542.64</v>
      </c>
    </row>
    <row r="10" spans="2:4">
      <c r="B10" s="428" t="s">
        <v>427</v>
      </c>
      <c r="C10" s="437">
        <f>SUM(C8:C9)</f>
        <v>2325928.13</v>
      </c>
      <c r="D10" s="437">
        <f>SUM(D8:D9)</f>
        <v>2325928.13</v>
      </c>
    </row>
  </sheetData>
  <mergeCells count="4"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opLeftCell="A18" workbookViewId="0">
      <selection activeCell="F41" sqref="F41:G41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8.140625" customWidth="1"/>
    <col min="5" max="8" width="18.5703125" customWidth="1"/>
    <col min="9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>
      <c r="B1" s="63"/>
      <c r="C1" s="64"/>
      <c r="D1" s="461"/>
      <c r="E1" s="461"/>
      <c r="F1" s="461"/>
      <c r="G1" s="456"/>
      <c r="H1" s="456"/>
      <c r="I1" s="456"/>
      <c r="J1" s="65"/>
      <c r="K1" s="456"/>
      <c r="L1" s="456"/>
      <c r="M1" s="63"/>
      <c r="N1" s="63"/>
    </row>
    <row r="2" spans="2:15">
      <c r="B2" s="63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5">
      <c r="B3" s="63"/>
      <c r="C3" s="66"/>
      <c r="D3" s="457" t="s">
        <v>0</v>
      </c>
      <c r="E3" s="457"/>
      <c r="F3" s="457"/>
      <c r="G3" s="457"/>
      <c r="H3" s="457"/>
      <c r="I3" s="66"/>
      <c r="J3" s="66"/>
      <c r="K3" s="67"/>
      <c r="L3" s="67"/>
      <c r="M3" s="63"/>
      <c r="N3" s="63"/>
    </row>
    <row r="4" spans="2:15">
      <c r="B4" s="63"/>
      <c r="C4" s="66"/>
      <c r="D4" s="457" t="s">
        <v>73</v>
      </c>
      <c r="E4" s="457"/>
      <c r="F4" s="457"/>
      <c r="G4" s="457"/>
      <c r="H4" s="457"/>
      <c r="I4" s="66"/>
      <c r="J4" s="66"/>
      <c r="K4" s="67"/>
      <c r="L4" s="67"/>
      <c r="M4" s="63"/>
      <c r="N4" s="63"/>
    </row>
    <row r="5" spans="2:15">
      <c r="B5" s="63"/>
      <c r="C5" s="66"/>
      <c r="D5" s="457" t="s">
        <v>74</v>
      </c>
      <c r="E5" s="457"/>
      <c r="F5" s="457"/>
      <c r="G5" s="457"/>
      <c r="H5" s="457"/>
      <c r="I5" s="66"/>
      <c r="J5" s="66"/>
      <c r="K5" s="67"/>
      <c r="L5" s="67"/>
      <c r="M5" s="63"/>
      <c r="N5" s="63"/>
    </row>
    <row r="6" spans="2:15">
      <c r="B6" s="63"/>
      <c r="C6" s="66"/>
      <c r="D6" s="457" t="s">
        <v>3</v>
      </c>
      <c r="E6" s="457"/>
      <c r="F6" s="457"/>
      <c r="G6" s="457"/>
      <c r="H6" s="457"/>
      <c r="I6" s="66"/>
      <c r="J6" s="66"/>
      <c r="K6" s="67"/>
      <c r="L6" s="67"/>
      <c r="M6" s="63"/>
      <c r="N6" s="63"/>
    </row>
    <row r="7" spans="2:15">
      <c r="B7" s="68"/>
      <c r="C7" s="69"/>
      <c r="D7" s="446"/>
      <c r="E7" s="446"/>
      <c r="F7" s="446"/>
      <c r="G7" s="446"/>
      <c r="H7" s="446"/>
      <c r="I7" s="70"/>
      <c r="J7" s="71"/>
      <c r="K7" s="71"/>
      <c r="L7" s="71"/>
      <c r="M7" s="71"/>
      <c r="N7" s="71"/>
    </row>
    <row r="8" spans="2:15">
      <c r="B8" s="458"/>
      <c r="C8" s="458"/>
      <c r="D8" s="458"/>
      <c r="E8" s="458"/>
      <c r="F8" s="458"/>
      <c r="G8" s="458"/>
      <c r="H8" s="458"/>
      <c r="I8" s="458"/>
      <c r="J8" s="458"/>
      <c r="K8" s="63"/>
      <c r="L8" s="63"/>
      <c r="M8" s="63"/>
      <c r="N8" s="63"/>
    </row>
    <row r="9" spans="2:15">
      <c r="B9" s="72"/>
      <c r="C9" s="459" t="s">
        <v>75</v>
      </c>
      <c r="D9" s="459"/>
      <c r="E9" s="73" t="s">
        <v>76</v>
      </c>
      <c r="F9" s="73" t="s">
        <v>77</v>
      </c>
      <c r="G9" s="74" t="s">
        <v>78</v>
      </c>
      <c r="H9" s="74" t="s">
        <v>79</v>
      </c>
      <c r="I9" s="74" t="s">
        <v>80</v>
      </c>
      <c r="J9" s="75"/>
      <c r="K9" s="76"/>
      <c r="L9" s="76"/>
      <c r="M9" s="76"/>
      <c r="N9" s="76"/>
    </row>
    <row r="10" spans="2:15">
      <c r="B10" s="77"/>
      <c r="C10" s="460"/>
      <c r="D10" s="460"/>
      <c r="E10" s="78">
        <v>1</v>
      </c>
      <c r="F10" s="78">
        <v>2</v>
      </c>
      <c r="G10" s="79">
        <v>3</v>
      </c>
      <c r="H10" s="79" t="s">
        <v>81</v>
      </c>
      <c r="I10" s="79" t="s">
        <v>82</v>
      </c>
      <c r="J10" s="80"/>
      <c r="K10" s="76"/>
      <c r="L10" s="76"/>
      <c r="M10" s="76"/>
      <c r="N10" s="76"/>
    </row>
    <row r="11" spans="2:15">
      <c r="B11" s="81"/>
      <c r="C11" s="463" t="s">
        <v>6</v>
      </c>
      <c r="D11" s="463"/>
      <c r="E11" s="82"/>
      <c r="F11" s="83"/>
      <c r="G11" s="83"/>
      <c r="H11" s="83"/>
      <c r="I11" s="83"/>
      <c r="J11" s="84"/>
      <c r="K11" s="67"/>
      <c r="L11" s="67"/>
      <c r="M11" s="63"/>
      <c r="N11" s="63"/>
    </row>
    <row r="12" spans="2:15">
      <c r="B12" s="81"/>
      <c r="C12" s="85"/>
      <c r="D12" s="85"/>
      <c r="E12" s="82"/>
      <c r="F12" s="83"/>
      <c r="G12" s="83"/>
      <c r="H12" s="82"/>
      <c r="I12" s="82"/>
      <c r="J12" s="84"/>
      <c r="K12" s="67"/>
      <c r="L12" s="67"/>
      <c r="M12" s="63"/>
      <c r="N12" s="63"/>
    </row>
    <row r="13" spans="2:15">
      <c r="B13" s="86"/>
      <c r="C13" s="464" t="s">
        <v>8</v>
      </c>
      <c r="D13" s="464"/>
      <c r="E13" s="87">
        <f>SUM(E15:E21)</f>
        <v>371668321.34000069</v>
      </c>
      <c r="F13" s="87">
        <f>SUM(F15:F21)</f>
        <v>2155837732.8600001</v>
      </c>
      <c r="G13" s="87">
        <f>SUM(G15:G21)</f>
        <v>1906785072.5900002</v>
      </c>
      <c r="H13" s="87">
        <f>SUM(H15:H21)</f>
        <v>620720981.61000073</v>
      </c>
      <c r="I13" s="87">
        <f>SUM(I15:I21)</f>
        <v>249052660.27000004</v>
      </c>
      <c r="J13" s="88"/>
      <c r="K13" s="67"/>
      <c r="L13" s="67"/>
      <c r="M13" s="63"/>
      <c r="N13" s="63"/>
    </row>
    <row r="14" spans="2:15">
      <c r="B14" s="89"/>
      <c r="C14" s="64"/>
      <c r="D14" s="64"/>
      <c r="E14" s="90"/>
      <c r="F14" s="90"/>
      <c r="G14" s="90"/>
      <c r="H14" s="90"/>
      <c r="I14" s="90"/>
      <c r="J14" s="91"/>
      <c r="K14" s="67"/>
      <c r="L14" s="67"/>
      <c r="M14" s="63"/>
      <c r="N14" s="63"/>
      <c r="O14" s="63"/>
    </row>
    <row r="15" spans="2:15">
      <c r="B15" s="89"/>
      <c r="C15" s="462" t="s">
        <v>10</v>
      </c>
      <c r="D15" s="462"/>
      <c r="E15" s="92">
        <v>370519246.28000069</v>
      </c>
      <c r="F15" s="93">
        <f>494343770.12+948206255.75+712874927.3</f>
        <v>2155424953.1700001</v>
      </c>
      <c r="G15" s="93">
        <f>390678036.82+861408753.1+654196142.78</f>
        <v>1906282932.7</v>
      </c>
      <c r="H15" s="94">
        <f>+E15+F15-G15</f>
        <v>619661266.75000072</v>
      </c>
      <c r="I15" s="95">
        <f>+H15-E15</f>
        <v>249142020.47000003</v>
      </c>
      <c r="J15" s="91"/>
      <c r="K15" s="67"/>
      <c r="L15" s="67"/>
      <c r="M15" s="63"/>
      <c r="N15" s="63"/>
      <c r="O15" s="63"/>
    </row>
    <row r="16" spans="2:15">
      <c r="B16" s="89"/>
      <c r="C16" s="462" t="s">
        <v>12</v>
      </c>
      <c r="D16" s="462"/>
      <c r="E16" s="92">
        <v>606655.30999999866</v>
      </c>
      <c r="F16" s="92">
        <f>1665.63+62081.6+349032.46</f>
        <v>412779.69</v>
      </c>
      <c r="G16" s="92">
        <f>94893.63+53619.79+316049.46</f>
        <v>464562.88</v>
      </c>
      <c r="H16" s="95">
        <f t="shared" ref="H16:H21" si="0">+E16+F16-G16</f>
        <v>554872.1199999986</v>
      </c>
      <c r="I16" s="95">
        <f t="shared" ref="I16:I21" si="1">+H16-E16</f>
        <v>-51783.190000000061</v>
      </c>
      <c r="J16" s="91"/>
      <c r="K16" s="67"/>
      <c r="L16" s="67"/>
      <c r="M16" s="63"/>
      <c r="N16" s="63"/>
      <c r="O16" s="63"/>
    </row>
    <row r="17" spans="2:15">
      <c r="B17" s="89"/>
      <c r="C17" s="462" t="s">
        <v>14</v>
      </c>
      <c r="D17" s="462"/>
      <c r="E17" s="92">
        <v>445522.97000000253</v>
      </c>
      <c r="F17" s="92">
        <v>0</v>
      </c>
      <c r="G17" s="92">
        <v>0</v>
      </c>
      <c r="H17" s="95">
        <f t="shared" si="0"/>
        <v>445522.97000000253</v>
      </c>
      <c r="I17" s="95">
        <f t="shared" si="1"/>
        <v>0</v>
      </c>
      <c r="J17" s="91"/>
      <c r="K17" s="67"/>
      <c r="L17" s="67"/>
      <c r="M17" s="63"/>
      <c r="N17" s="63"/>
      <c r="O17" s="63"/>
    </row>
    <row r="18" spans="2:15">
      <c r="B18" s="89"/>
      <c r="C18" s="462" t="s">
        <v>16</v>
      </c>
      <c r="D18" s="462"/>
      <c r="E18" s="92">
        <v>0</v>
      </c>
      <c r="F18" s="92">
        <v>0</v>
      </c>
      <c r="G18" s="92">
        <v>0</v>
      </c>
      <c r="H18" s="95">
        <f t="shared" si="0"/>
        <v>0</v>
      </c>
      <c r="I18" s="95">
        <f t="shared" si="1"/>
        <v>0</v>
      </c>
      <c r="J18" s="91"/>
      <c r="K18" s="67"/>
      <c r="L18" s="67"/>
      <c r="M18" s="63"/>
      <c r="N18" s="63"/>
      <c r="O18" s="63" t="s">
        <v>83</v>
      </c>
    </row>
    <row r="19" spans="2:15">
      <c r="B19" s="89"/>
      <c r="C19" s="462" t="s">
        <v>18</v>
      </c>
      <c r="D19" s="462"/>
      <c r="E19" s="92">
        <v>96896.780000000261</v>
      </c>
      <c r="F19" s="92">
        <v>0</v>
      </c>
      <c r="G19" s="92">
        <f>16204.47+13737.36+7635.18</f>
        <v>37577.01</v>
      </c>
      <c r="H19" s="95">
        <f t="shared" si="0"/>
        <v>59319.770000000259</v>
      </c>
      <c r="I19" s="95">
        <f t="shared" si="1"/>
        <v>-37577.01</v>
      </c>
      <c r="J19" s="91"/>
      <c r="K19" s="67"/>
      <c r="L19" s="67"/>
      <c r="M19" s="63"/>
      <c r="N19" s="63"/>
      <c r="O19" s="63"/>
    </row>
    <row r="20" spans="2:15">
      <c r="B20" s="89"/>
      <c r="C20" s="462" t="s">
        <v>20</v>
      </c>
      <c r="D20" s="462"/>
      <c r="E20" s="92">
        <v>0</v>
      </c>
      <c r="F20" s="92">
        <v>0</v>
      </c>
      <c r="G20" s="92">
        <v>0</v>
      </c>
      <c r="H20" s="95">
        <f t="shared" si="0"/>
        <v>0</v>
      </c>
      <c r="I20" s="95">
        <f t="shared" si="1"/>
        <v>0</v>
      </c>
      <c r="J20" s="91"/>
      <c r="K20" s="67"/>
      <c r="L20" s="67"/>
      <c r="M20" s="63" t="s">
        <v>83</v>
      </c>
      <c r="N20" s="63"/>
      <c r="O20" s="63"/>
    </row>
    <row r="21" spans="2:15">
      <c r="B21" s="89"/>
      <c r="C21" s="462" t="s">
        <v>22</v>
      </c>
      <c r="D21" s="462"/>
      <c r="E21" s="92">
        <v>0</v>
      </c>
      <c r="F21" s="92">
        <v>0</v>
      </c>
      <c r="G21" s="92">
        <v>0</v>
      </c>
      <c r="H21" s="95">
        <f t="shared" si="0"/>
        <v>0</v>
      </c>
      <c r="I21" s="95">
        <f t="shared" si="1"/>
        <v>0</v>
      </c>
      <c r="J21" s="91"/>
    </row>
    <row r="22" spans="2:15">
      <c r="B22" s="89"/>
      <c r="C22" s="96"/>
      <c r="D22" s="96"/>
      <c r="E22" s="97"/>
      <c r="F22" s="97"/>
      <c r="G22" s="97"/>
      <c r="H22" s="97"/>
      <c r="I22" s="97"/>
      <c r="J22" s="91"/>
    </row>
    <row r="23" spans="2:15">
      <c r="B23" s="86"/>
      <c r="C23" s="464" t="s">
        <v>27</v>
      </c>
      <c r="D23" s="464"/>
      <c r="E23" s="87">
        <f>SUM(E25:E33)</f>
        <v>5643508302.0300007</v>
      </c>
      <c r="F23" s="87">
        <f>SUM(F25:F33)</f>
        <v>15931074.509999998</v>
      </c>
      <c r="G23" s="87">
        <f>SUM(G25:G33)</f>
        <v>36037324.670000002</v>
      </c>
      <c r="H23" s="87">
        <f>+E23+F23-G23</f>
        <v>5623402051.8700008</v>
      </c>
      <c r="I23" s="87">
        <f>SUM(I25:I33)</f>
        <v>-20106250.160000533</v>
      </c>
      <c r="J23" s="88"/>
    </row>
    <row r="24" spans="2:15">
      <c r="B24" s="89"/>
      <c r="C24" s="64"/>
      <c r="D24" s="96"/>
      <c r="E24" s="90"/>
      <c r="F24" s="90"/>
      <c r="G24" s="90"/>
      <c r="H24" s="90"/>
      <c r="I24" s="90"/>
      <c r="J24" s="91"/>
    </row>
    <row r="25" spans="2:15">
      <c r="B25" s="89"/>
      <c r="C25" s="462" t="s">
        <v>29</v>
      </c>
      <c r="D25" s="462"/>
      <c r="E25" s="92">
        <v>0</v>
      </c>
      <c r="F25" s="92">
        <v>0</v>
      </c>
      <c r="G25" s="92">
        <v>0</v>
      </c>
      <c r="H25" s="95">
        <f>+E25+F25-G25</f>
        <v>0</v>
      </c>
      <c r="I25" s="95">
        <f>+H25-E25</f>
        <v>0</v>
      </c>
      <c r="J25" s="91"/>
    </row>
    <row r="26" spans="2:15">
      <c r="B26" s="89"/>
      <c r="C26" s="462" t="s">
        <v>31</v>
      </c>
      <c r="D26" s="462"/>
      <c r="E26" s="92">
        <v>0</v>
      </c>
      <c r="F26" s="92">
        <v>0</v>
      </c>
      <c r="G26" s="92">
        <v>0</v>
      </c>
      <c r="H26" s="95">
        <f t="shared" ref="H26:H33" si="2">+E26+F26-G26</f>
        <v>0</v>
      </c>
      <c r="I26" s="95">
        <f t="shared" ref="I26:I33" si="3">+H26-E26</f>
        <v>0</v>
      </c>
      <c r="J26" s="91"/>
    </row>
    <row r="27" spans="2:15">
      <c r="B27" s="89"/>
      <c r="C27" s="462" t="s">
        <v>33</v>
      </c>
      <c r="D27" s="462"/>
      <c r="E27" s="92">
        <v>5775182846.5200005</v>
      </c>
      <c r="F27" s="92">
        <f>104665.26+2719816.38+5414813.77</f>
        <v>8239295.4099999992</v>
      </c>
      <c r="G27" s="92">
        <v>27241474.849999998</v>
      </c>
      <c r="H27" s="95">
        <f t="shared" si="2"/>
        <v>5756180667.0799999</v>
      </c>
      <c r="I27" s="95">
        <f t="shared" si="3"/>
        <v>-19002179.440000534</v>
      </c>
      <c r="J27" s="91"/>
    </row>
    <row r="28" spans="2:15">
      <c r="B28" s="89"/>
      <c r="C28" s="462" t="s">
        <v>84</v>
      </c>
      <c r="D28" s="462"/>
      <c r="E28" s="92">
        <v>150271681.63</v>
      </c>
      <c r="F28" s="92">
        <f>49955.2+3490983.23+1366840.67</f>
        <v>4907779.0999999996</v>
      </c>
      <c r="G28" s="92">
        <v>0</v>
      </c>
      <c r="H28" s="95">
        <f t="shared" si="2"/>
        <v>155179460.72999999</v>
      </c>
      <c r="I28" s="95">
        <f t="shared" si="3"/>
        <v>4907779.099999994</v>
      </c>
      <c r="J28" s="91"/>
    </row>
    <row r="29" spans="2:15">
      <c r="B29" s="89"/>
      <c r="C29" s="462" t="s">
        <v>37</v>
      </c>
      <c r="D29" s="462"/>
      <c r="E29" s="92">
        <v>2784000</v>
      </c>
      <c r="F29" s="92">
        <v>2784000</v>
      </c>
      <c r="G29" s="92">
        <v>0</v>
      </c>
      <c r="H29" s="95">
        <f t="shared" si="2"/>
        <v>5568000</v>
      </c>
      <c r="I29" s="95">
        <f t="shared" si="3"/>
        <v>2784000</v>
      </c>
      <c r="J29" s="91"/>
    </row>
    <row r="30" spans="2:15">
      <c r="B30" s="89"/>
      <c r="C30" s="462" t="s">
        <v>39</v>
      </c>
      <c r="D30" s="462"/>
      <c r="E30" s="92">
        <v>-284730226.12</v>
      </c>
      <c r="F30" s="92">
        <v>0</v>
      </c>
      <c r="G30" s="92">
        <f>3077027.83+2843150.94+2875671.05</f>
        <v>8795849.8200000003</v>
      </c>
      <c r="H30" s="95">
        <f t="shared" si="2"/>
        <v>-293526075.94</v>
      </c>
      <c r="I30" s="95">
        <f t="shared" si="3"/>
        <v>-8795849.8199999928</v>
      </c>
      <c r="J30" s="91"/>
    </row>
    <row r="31" spans="2:15">
      <c r="B31" s="89"/>
      <c r="C31" s="462" t="s">
        <v>41</v>
      </c>
      <c r="D31" s="462"/>
      <c r="E31" s="92">
        <v>0</v>
      </c>
      <c r="F31" s="92">
        <v>0</v>
      </c>
      <c r="G31" s="92">
        <v>0</v>
      </c>
      <c r="H31" s="95">
        <f t="shared" si="2"/>
        <v>0</v>
      </c>
      <c r="I31" s="95">
        <f t="shared" si="3"/>
        <v>0</v>
      </c>
      <c r="J31" s="91"/>
    </row>
    <row r="32" spans="2:15">
      <c r="B32" s="89"/>
      <c r="C32" s="462" t="s">
        <v>42</v>
      </c>
      <c r="D32" s="462"/>
      <c r="E32" s="92">
        <v>0</v>
      </c>
      <c r="F32" s="92">
        <v>0</v>
      </c>
      <c r="G32" s="92">
        <v>0</v>
      </c>
      <c r="H32" s="95">
        <f t="shared" si="2"/>
        <v>0</v>
      </c>
      <c r="I32" s="95">
        <f t="shared" si="3"/>
        <v>0</v>
      </c>
      <c r="J32" s="91"/>
    </row>
    <row r="33" spans="2:18">
      <c r="B33" s="89"/>
      <c r="C33" s="462" t="s">
        <v>44</v>
      </c>
      <c r="D33" s="462"/>
      <c r="E33" s="92">
        <v>0</v>
      </c>
      <c r="F33" s="92">
        <v>0</v>
      </c>
      <c r="G33" s="92">
        <v>0</v>
      </c>
      <c r="H33" s="95">
        <f t="shared" si="2"/>
        <v>0</v>
      </c>
      <c r="I33" s="95">
        <f t="shared" si="3"/>
        <v>0</v>
      </c>
      <c r="J33" s="91"/>
    </row>
    <row r="34" spans="2:18">
      <c r="B34" s="89"/>
      <c r="C34" s="96"/>
      <c r="D34" s="96"/>
      <c r="E34" s="97"/>
      <c r="F34" s="90"/>
      <c r="G34" s="90"/>
      <c r="H34" s="90"/>
      <c r="I34" s="90"/>
      <c r="J34" s="91"/>
    </row>
    <row r="35" spans="2:18">
      <c r="B35" s="81"/>
      <c r="C35" s="463" t="s">
        <v>85</v>
      </c>
      <c r="D35" s="463"/>
      <c r="E35" s="87">
        <f>+E23+E13</f>
        <v>6015176623.3700018</v>
      </c>
      <c r="F35" s="87">
        <f>+F23+F13</f>
        <v>2171768807.3700004</v>
      </c>
      <c r="G35" s="87">
        <f>+G23+G13</f>
        <v>1942822397.2600002</v>
      </c>
      <c r="H35" s="87">
        <f>+H23+H13</f>
        <v>6244123033.4800014</v>
      </c>
      <c r="I35" s="87">
        <f>+I23+I13</f>
        <v>228946410.10999951</v>
      </c>
      <c r="J35" s="84"/>
    </row>
    <row r="36" spans="2:18">
      <c r="B36" s="465"/>
      <c r="C36" s="466"/>
      <c r="D36" s="466"/>
      <c r="E36" s="466"/>
      <c r="F36" s="466"/>
      <c r="G36" s="466"/>
      <c r="H36" s="466"/>
      <c r="I36" s="466"/>
      <c r="J36" s="467"/>
    </row>
    <row r="37" spans="2:18">
      <c r="B37" s="98"/>
      <c r="C37" s="99"/>
      <c r="D37" s="100"/>
      <c r="F37" s="98"/>
      <c r="G37" s="98"/>
      <c r="H37" s="98"/>
      <c r="I37" s="101"/>
      <c r="J37" s="98"/>
    </row>
    <row r="38" spans="2:18">
      <c r="B38" s="63"/>
      <c r="C38" s="468" t="s">
        <v>64</v>
      </c>
      <c r="D38" s="468"/>
      <c r="E38" s="468"/>
      <c r="F38" s="468"/>
      <c r="G38" s="468"/>
      <c r="H38" s="468"/>
      <c r="I38" s="468"/>
      <c r="J38" s="102"/>
      <c r="K38" s="102"/>
      <c r="L38" s="63"/>
      <c r="M38" s="63"/>
      <c r="N38" s="63"/>
      <c r="O38" s="63"/>
      <c r="P38" s="63"/>
      <c r="Q38" s="63"/>
      <c r="R38" s="63"/>
    </row>
    <row r="39" spans="2:18">
      <c r="B39" s="63"/>
      <c r="C39" s="102"/>
      <c r="D39" s="103"/>
      <c r="E39" s="104"/>
      <c r="F39" s="104"/>
      <c r="G39" s="63"/>
      <c r="H39" s="105"/>
      <c r="I39" s="103"/>
      <c r="J39" s="104"/>
      <c r="K39" s="104"/>
      <c r="L39" s="63"/>
      <c r="M39" s="63"/>
      <c r="N39" s="63"/>
      <c r="O39" s="63"/>
      <c r="P39" s="63"/>
      <c r="Q39" s="63"/>
      <c r="R39" s="63"/>
    </row>
    <row r="40" spans="2:18">
      <c r="B40" s="63"/>
      <c r="C40" s="453" t="s">
        <v>86</v>
      </c>
      <c r="D40" s="453"/>
      <c r="E40" s="104"/>
      <c r="F40" s="453" t="s">
        <v>88</v>
      </c>
      <c r="G40" s="453"/>
      <c r="H40" s="453"/>
      <c r="I40" s="453"/>
      <c r="J40" s="104"/>
      <c r="K40" s="104"/>
      <c r="L40" s="63"/>
      <c r="M40" s="63"/>
      <c r="N40" s="63"/>
      <c r="O40" s="63"/>
      <c r="P40" s="63"/>
      <c r="Q40" s="63"/>
      <c r="R40" s="63"/>
    </row>
    <row r="41" spans="2:18">
      <c r="B41" s="63"/>
      <c r="C41" s="454" t="s">
        <v>87</v>
      </c>
      <c r="D41" s="454"/>
      <c r="E41" s="106"/>
      <c r="F41" s="454" t="s">
        <v>68</v>
      </c>
      <c r="G41" s="454"/>
      <c r="H41" s="453" t="s">
        <v>69</v>
      </c>
      <c r="I41" s="453"/>
      <c r="J41" s="107"/>
      <c r="K41" s="63"/>
      <c r="Q41" s="63"/>
      <c r="R41" s="63"/>
    </row>
    <row r="42" spans="2:18" ht="15" customHeight="1">
      <c r="B42" s="63"/>
      <c r="C42" s="469" t="s">
        <v>70</v>
      </c>
      <c r="D42" s="469"/>
      <c r="E42" s="108"/>
      <c r="F42" s="451" t="s">
        <v>71</v>
      </c>
      <c r="G42" s="451"/>
      <c r="H42" s="450" t="s">
        <v>72</v>
      </c>
      <c r="I42" s="450"/>
      <c r="J42" s="107"/>
      <c r="K42" s="63"/>
      <c r="Q42" s="63"/>
      <c r="R42" s="63"/>
    </row>
    <row r="43" spans="2:18">
      <c r="C43" s="63"/>
      <c r="D43" s="63"/>
      <c r="E43" s="109"/>
      <c r="F43" s="63"/>
      <c r="G43" s="63"/>
      <c r="H43" s="63"/>
    </row>
    <row r="44" spans="2:18" hidden="1">
      <c r="C44" s="63"/>
      <c r="D44" s="63"/>
      <c r="E44" s="109"/>
      <c r="F44" s="63"/>
      <c r="G44" s="63"/>
      <c r="H44" s="63"/>
    </row>
    <row r="45" spans="2:18" ht="15" customHeight="1"/>
    <row r="46" spans="2:18" ht="15" customHeight="1"/>
    <row r="47" spans="2:18" ht="15" customHeight="1"/>
  </sheetData>
  <mergeCells count="40">
    <mergeCell ref="C41:D41"/>
    <mergeCell ref="F41:G41"/>
    <mergeCell ref="H41:I41"/>
    <mergeCell ref="C42:D42"/>
    <mergeCell ref="F42:G42"/>
    <mergeCell ref="H42:I42"/>
    <mergeCell ref="C40:D40"/>
    <mergeCell ref="F40:I40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B36:J36"/>
    <mergeCell ref="C38:I38"/>
    <mergeCell ref="C25:D25"/>
    <mergeCell ref="C11:D11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D7:H7"/>
    <mergeCell ref="B8:J8"/>
    <mergeCell ref="C9:D10"/>
    <mergeCell ref="D1:F1"/>
    <mergeCell ref="G1:I1"/>
    <mergeCell ref="K1:L1"/>
    <mergeCell ref="D3:H3"/>
    <mergeCell ref="D4:H4"/>
    <mergeCell ref="D5:H5"/>
    <mergeCell ref="D6:H6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F15:F16 G15:G19 F27:F28 G30" unlockedFormula="1"/>
    <ignoredError sqref="H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topLeftCell="A25" workbookViewId="0">
      <selection activeCell="E49" sqref="E49"/>
    </sheetView>
  </sheetViews>
  <sheetFormatPr baseColWidth="10" defaultColWidth="0" defaultRowHeight="15" customHeight="1" zeroHeight="1"/>
  <cols>
    <col min="1" max="1" width="2.42578125" style="110" customWidth="1"/>
    <col min="2" max="2" width="3" style="110" customWidth="1"/>
    <col min="3" max="4" width="11.42578125" style="110" customWidth="1"/>
    <col min="5" max="5" width="23.5703125" style="110" customWidth="1"/>
    <col min="6" max="6" width="2.85546875" style="110" customWidth="1"/>
    <col min="7" max="8" width="21" style="110" customWidth="1"/>
    <col min="9" max="9" width="21.42578125" style="110" customWidth="1"/>
    <col min="10" max="10" width="21" style="110" customWidth="1"/>
    <col min="11" max="11" width="2.7109375" style="110" customWidth="1"/>
    <col min="12" max="12" width="3.7109375" style="110" customWidth="1"/>
    <col min="13" max="18" width="0" style="110" hidden="1" customWidth="1"/>
    <col min="19" max="16384" width="11.42578125" style="110" hidden="1"/>
  </cols>
  <sheetData>
    <row r="1" spans="2:11"/>
    <row r="2" spans="2:11" ht="15.75">
      <c r="C2" s="111"/>
      <c r="D2" s="473" t="s">
        <v>0</v>
      </c>
      <c r="E2" s="473"/>
      <c r="F2" s="473"/>
      <c r="G2" s="473"/>
      <c r="H2" s="473"/>
      <c r="I2" s="473"/>
      <c r="J2" s="111"/>
      <c r="K2" s="111"/>
    </row>
    <row r="3" spans="2:11" ht="15.75">
      <c r="C3" s="111"/>
      <c r="D3" s="473" t="s">
        <v>89</v>
      </c>
      <c r="E3" s="473"/>
      <c r="F3" s="473"/>
      <c r="G3" s="473"/>
      <c r="H3" s="473"/>
      <c r="I3" s="473"/>
      <c r="J3" s="111"/>
      <c r="K3" s="111"/>
    </row>
    <row r="4" spans="2:11" ht="15.75">
      <c r="C4" s="111"/>
      <c r="D4" s="473" t="s">
        <v>90</v>
      </c>
      <c r="E4" s="473"/>
      <c r="F4" s="473"/>
      <c r="G4" s="473"/>
      <c r="H4" s="473"/>
      <c r="I4" s="473"/>
      <c r="J4" s="111"/>
      <c r="K4" s="111"/>
    </row>
    <row r="5" spans="2:11">
      <c r="C5" s="111"/>
      <c r="D5" s="474" t="s">
        <v>3</v>
      </c>
      <c r="E5" s="474"/>
      <c r="F5" s="474"/>
      <c r="G5" s="474"/>
      <c r="H5" s="474"/>
      <c r="I5" s="474"/>
      <c r="J5" s="111"/>
      <c r="K5" s="111"/>
    </row>
    <row r="6" spans="2:11">
      <c r="B6" s="9"/>
      <c r="C6" s="7"/>
      <c r="D6" s="446"/>
      <c r="E6" s="446"/>
      <c r="F6" s="446"/>
      <c r="G6" s="446"/>
      <c r="H6" s="446"/>
      <c r="I6" s="446"/>
      <c r="J6" s="11"/>
      <c r="K6" s="112"/>
    </row>
    <row r="7" spans="2:11" ht="6.75" customHeight="1">
      <c r="B7" s="113"/>
      <c r="C7" s="475"/>
      <c r="D7" s="475"/>
      <c r="E7" s="475"/>
      <c r="F7" s="475"/>
      <c r="G7" s="475"/>
      <c r="H7" s="475"/>
      <c r="I7" s="475"/>
      <c r="J7" s="475"/>
      <c r="K7" s="475"/>
    </row>
    <row r="8" spans="2:11" ht="24">
      <c r="B8" s="114"/>
      <c r="C8" s="470" t="s">
        <v>91</v>
      </c>
      <c r="D8" s="470"/>
      <c r="E8" s="470"/>
      <c r="F8" s="115"/>
      <c r="G8" s="116" t="s">
        <v>92</v>
      </c>
      <c r="H8" s="116" t="s">
        <v>93</v>
      </c>
      <c r="I8" s="115" t="s">
        <v>94</v>
      </c>
      <c r="J8" s="115" t="s">
        <v>95</v>
      </c>
      <c r="K8" s="117"/>
    </row>
    <row r="9" spans="2:11">
      <c r="B9" s="17"/>
      <c r="C9" s="471" t="s">
        <v>96</v>
      </c>
      <c r="D9" s="471"/>
      <c r="E9" s="471"/>
      <c r="F9" s="118"/>
      <c r="G9" s="118"/>
      <c r="H9" s="118"/>
      <c r="I9" s="118"/>
      <c r="J9" s="118"/>
      <c r="K9" s="119"/>
    </row>
    <row r="10" spans="2:11">
      <c r="B10" s="120"/>
      <c r="C10" s="472" t="s">
        <v>97</v>
      </c>
      <c r="D10" s="472"/>
      <c r="E10" s="472"/>
      <c r="F10" s="23"/>
      <c r="G10" s="23"/>
      <c r="H10" s="23"/>
      <c r="I10" s="23"/>
      <c r="J10" s="23"/>
      <c r="K10" s="121"/>
    </row>
    <row r="11" spans="2:11">
      <c r="B11" s="120"/>
      <c r="C11" s="471" t="s">
        <v>98</v>
      </c>
      <c r="D11" s="471"/>
      <c r="E11" s="471"/>
      <c r="F11" s="23"/>
      <c r="G11" s="122"/>
      <c r="H11" s="122"/>
      <c r="I11" s="123">
        <f>+I12</f>
        <v>-25352869.559999999</v>
      </c>
      <c r="J11" s="123">
        <f>+J12+J17</f>
        <v>-26144869.559999999</v>
      </c>
      <c r="K11" s="124"/>
    </row>
    <row r="12" spans="2:11">
      <c r="B12" s="125"/>
      <c r="C12" s="126"/>
      <c r="D12" s="452" t="s">
        <v>99</v>
      </c>
      <c r="E12" s="452"/>
      <c r="F12" s="23"/>
      <c r="G12" s="127"/>
      <c r="H12" s="127"/>
      <c r="I12" s="128">
        <f>+I13+I14</f>
        <v>-25352869.559999999</v>
      </c>
      <c r="J12" s="128">
        <f>SUM(J13:J14)</f>
        <v>-26144869.559999999</v>
      </c>
      <c r="K12" s="129"/>
    </row>
    <row r="13" spans="2:11">
      <c r="B13" s="125"/>
      <c r="C13" s="126"/>
      <c r="D13" s="50"/>
      <c r="E13" s="50"/>
      <c r="F13" s="23"/>
      <c r="G13" s="127" t="s">
        <v>100</v>
      </c>
      <c r="H13" s="127" t="s">
        <v>101</v>
      </c>
      <c r="I13" s="128">
        <v>-7092000</v>
      </c>
      <c r="J13" s="128">
        <v>-7884000</v>
      </c>
      <c r="K13" s="129"/>
    </row>
    <row r="14" spans="2:11">
      <c r="B14" s="125"/>
      <c r="C14" s="126"/>
      <c r="D14" s="50"/>
      <c r="E14" s="50"/>
      <c r="F14" s="23"/>
      <c r="G14" s="127" t="s">
        <v>100</v>
      </c>
      <c r="H14" s="127" t="s">
        <v>102</v>
      </c>
      <c r="I14" s="128">
        <v>-18260869.559999999</v>
      </c>
      <c r="J14" s="128">
        <v>-18260869.559999999</v>
      </c>
      <c r="K14" s="129"/>
    </row>
    <row r="15" spans="2:11">
      <c r="B15" s="125"/>
      <c r="C15" s="126"/>
      <c r="D15" s="452" t="s">
        <v>103</v>
      </c>
      <c r="E15" s="452"/>
      <c r="F15" s="23"/>
      <c r="G15" s="127"/>
      <c r="H15" s="127"/>
      <c r="I15" s="128">
        <v>0</v>
      </c>
      <c r="J15" s="128">
        <v>0</v>
      </c>
      <c r="K15" s="129"/>
    </row>
    <row r="16" spans="2:11">
      <c r="B16" s="125"/>
      <c r="C16" s="126"/>
      <c r="D16" s="452" t="s">
        <v>104</v>
      </c>
      <c r="E16" s="452"/>
      <c r="F16" s="23"/>
      <c r="G16" s="127"/>
      <c r="H16" s="127"/>
      <c r="I16" s="128">
        <v>0</v>
      </c>
      <c r="J16" s="128">
        <v>0</v>
      </c>
      <c r="K16" s="129"/>
    </row>
    <row r="17" spans="2:11">
      <c r="B17" s="125"/>
      <c r="C17" s="126"/>
      <c r="D17" s="21" t="s">
        <v>105</v>
      </c>
      <c r="E17" s="21"/>
      <c r="F17" s="23"/>
      <c r="G17" s="127" t="s">
        <v>100</v>
      </c>
      <c r="H17" s="130" t="s">
        <v>106</v>
      </c>
      <c r="I17" s="131">
        <v>0</v>
      </c>
      <c r="J17" s="131">
        <v>0</v>
      </c>
      <c r="K17" s="129"/>
    </row>
    <row r="18" spans="2:11">
      <c r="B18" s="120"/>
      <c r="C18" s="471" t="s">
        <v>107</v>
      </c>
      <c r="D18" s="471"/>
      <c r="E18" s="471"/>
      <c r="F18" s="23"/>
      <c r="G18" s="122"/>
      <c r="H18" s="122"/>
      <c r="I18" s="123">
        <v>0</v>
      </c>
      <c r="J18" s="123">
        <v>0</v>
      </c>
      <c r="K18" s="124"/>
    </row>
    <row r="19" spans="2:11">
      <c r="B19" s="125"/>
      <c r="C19" s="126"/>
      <c r="D19" s="452" t="s">
        <v>108</v>
      </c>
      <c r="E19" s="452"/>
      <c r="F19" s="23"/>
      <c r="G19" s="127"/>
      <c r="H19" s="127"/>
      <c r="I19" s="128">
        <v>0</v>
      </c>
      <c r="J19" s="128">
        <v>0</v>
      </c>
      <c r="K19" s="129"/>
    </row>
    <row r="20" spans="2:11">
      <c r="B20" s="125"/>
      <c r="C20" s="126"/>
      <c r="D20" s="452" t="s">
        <v>109</v>
      </c>
      <c r="E20" s="452"/>
      <c r="F20" s="23"/>
      <c r="G20" s="127"/>
      <c r="H20" s="132"/>
      <c r="I20" s="128">
        <v>0</v>
      </c>
      <c r="J20" s="128">
        <v>0</v>
      </c>
      <c r="K20" s="129"/>
    </row>
    <row r="21" spans="2:11">
      <c r="B21" s="125"/>
      <c r="C21" s="126"/>
      <c r="D21" s="452" t="s">
        <v>103</v>
      </c>
      <c r="E21" s="452"/>
      <c r="F21" s="23"/>
      <c r="G21" s="127"/>
      <c r="H21" s="133"/>
      <c r="I21" s="128">
        <v>0</v>
      </c>
      <c r="J21" s="128">
        <v>0</v>
      </c>
      <c r="K21" s="129"/>
    </row>
    <row r="22" spans="2:11">
      <c r="B22" s="125"/>
      <c r="C22" s="134"/>
      <c r="D22" s="452" t="s">
        <v>104</v>
      </c>
      <c r="E22" s="452"/>
      <c r="F22" s="23"/>
      <c r="G22" s="127"/>
      <c r="H22" s="133"/>
      <c r="I22" s="128">
        <v>0</v>
      </c>
      <c r="J22" s="128">
        <v>0</v>
      </c>
      <c r="K22" s="129"/>
    </row>
    <row r="23" spans="2:11">
      <c r="B23" s="125"/>
      <c r="C23" s="126"/>
      <c r="D23" s="126"/>
      <c r="E23" s="21"/>
      <c r="F23" s="23"/>
      <c r="G23" s="135"/>
      <c r="H23" s="135"/>
      <c r="I23" s="123"/>
      <c r="J23" s="123"/>
      <c r="K23" s="129"/>
    </row>
    <row r="24" spans="2:11">
      <c r="B24" s="120"/>
      <c r="C24" s="471" t="s">
        <v>110</v>
      </c>
      <c r="D24" s="471"/>
      <c r="E24" s="471"/>
      <c r="F24" s="23"/>
      <c r="G24" s="122"/>
      <c r="H24" s="122"/>
      <c r="I24" s="123">
        <f>+I11</f>
        <v>-25352869.559999999</v>
      </c>
      <c r="J24" s="123">
        <f>+J11</f>
        <v>-26144869.559999999</v>
      </c>
      <c r="K24" s="124"/>
    </row>
    <row r="25" spans="2:11">
      <c r="B25" s="120"/>
      <c r="C25" s="126"/>
      <c r="D25" s="126"/>
      <c r="E25" s="44"/>
      <c r="F25" s="23"/>
      <c r="G25" s="135"/>
      <c r="H25" s="135"/>
      <c r="I25" s="136"/>
      <c r="J25" s="136"/>
      <c r="K25" s="124"/>
    </row>
    <row r="26" spans="2:11">
      <c r="B26" s="120"/>
      <c r="C26" s="472" t="s">
        <v>111</v>
      </c>
      <c r="D26" s="472"/>
      <c r="E26" s="472"/>
      <c r="F26" s="23"/>
      <c r="G26" s="135"/>
      <c r="H26" s="135"/>
      <c r="I26" s="136"/>
      <c r="J26" s="136"/>
      <c r="K26" s="124"/>
    </row>
    <row r="27" spans="2:11">
      <c r="B27" s="120"/>
      <c r="C27" s="471" t="s">
        <v>98</v>
      </c>
      <c r="D27" s="471"/>
      <c r="E27" s="471"/>
      <c r="F27" s="23"/>
      <c r="G27" s="122"/>
      <c r="H27" s="122"/>
      <c r="I27" s="123">
        <f>+I28</f>
        <v>-103074681.62</v>
      </c>
      <c r="J27" s="123">
        <f>+J28</f>
        <v>-95746464.229999989</v>
      </c>
      <c r="K27" s="124"/>
    </row>
    <row r="28" spans="2:11">
      <c r="B28" s="125"/>
      <c r="C28" s="126"/>
      <c r="D28" s="452" t="s">
        <v>99</v>
      </c>
      <c r="E28" s="452"/>
      <c r="F28" s="23"/>
      <c r="G28" s="127"/>
      <c r="H28" s="127"/>
      <c r="I28" s="128">
        <f>+I29+I30</f>
        <v>-103074681.62</v>
      </c>
      <c r="J28" s="128">
        <f>SUM(J29:J30)</f>
        <v>-95746464.229999989</v>
      </c>
      <c r="K28" s="129"/>
    </row>
    <row r="29" spans="2:11">
      <c r="B29" s="125"/>
      <c r="C29" s="126"/>
      <c r="D29" s="50"/>
      <c r="E29" s="50"/>
      <c r="F29" s="23"/>
      <c r="G29" s="127" t="s">
        <v>100</v>
      </c>
      <c r="H29" s="127" t="s">
        <v>112</v>
      </c>
      <c r="I29" s="128">
        <v>-87857290.299999997</v>
      </c>
      <c r="J29" s="137">
        <v>-85094290.299999997</v>
      </c>
      <c r="K29" s="129"/>
    </row>
    <row r="30" spans="2:11">
      <c r="B30" s="125"/>
      <c r="C30" s="126"/>
      <c r="D30" s="50"/>
      <c r="E30" s="50"/>
      <c r="F30" s="23"/>
      <c r="G30" s="127" t="s">
        <v>100</v>
      </c>
      <c r="H30" s="127" t="s">
        <v>113</v>
      </c>
      <c r="I30" s="128">
        <v>-15217391.32</v>
      </c>
      <c r="J30" s="128">
        <v>-10652173.93</v>
      </c>
      <c r="K30" s="129"/>
    </row>
    <row r="31" spans="2:11">
      <c r="B31" s="125"/>
      <c r="C31" s="134"/>
      <c r="D31" s="452" t="s">
        <v>103</v>
      </c>
      <c r="E31" s="452"/>
      <c r="F31" s="134"/>
      <c r="G31" s="138"/>
      <c r="H31" s="138"/>
      <c r="I31" s="128">
        <v>0</v>
      </c>
      <c r="J31" s="128">
        <v>0</v>
      </c>
      <c r="K31" s="129"/>
    </row>
    <row r="32" spans="2:11">
      <c r="B32" s="125"/>
      <c r="C32" s="134"/>
      <c r="D32" s="452" t="s">
        <v>104</v>
      </c>
      <c r="E32" s="452"/>
      <c r="F32" s="134"/>
      <c r="G32" s="138"/>
      <c r="H32" s="138"/>
      <c r="I32" s="128">
        <v>0</v>
      </c>
      <c r="J32" s="128">
        <v>0</v>
      </c>
      <c r="K32" s="129"/>
    </row>
    <row r="33" spans="2:11">
      <c r="B33" s="125"/>
      <c r="C33" s="126"/>
      <c r="D33" s="126"/>
      <c r="E33" s="21"/>
      <c r="F33" s="23"/>
      <c r="G33" s="135"/>
      <c r="H33" s="135"/>
      <c r="I33" s="123"/>
      <c r="J33" s="123"/>
      <c r="K33" s="129"/>
    </row>
    <row r="34" spans="2:11">
      <c r="B34" s="120"/>
      <c r="C34" s="471" t="s">
        <v>107</v>
      </c>
      <c r="D34" s="471"/>
      <c r="E34" s="471"/>
      <c r="F34" s="23"/>
      <c r="G34" s="122"/>
      <c r="H34" s="122"/>
      <c r="I34" s="123">
        <v>0</v>
      </c>
      <c r="J34" s="123">
        <v>0</v>
      </c>
      <c r="K34" s="124"/>
    </row>
    <row r="35" spans="2:11">
      <c r="B35" s="125"/>
      <c r="C35" s="126"/>
      <c r="D35" s="452" t="s">
        <v>108</v>
      </c>
      <c r="E35" s="452"/>
      <c r="F35" s="23"/>
      <c r="G35" s="127"/>
      <c r="H35" s="127"/>
      <c r="I35" s="128">
        <v>0</v>
      </c>
      <c r="J35" s="128">
        <v>0</v>
      </c>
      <c r="K35" s="129"/>
    </row>
    <row r="36" spans="2:11">
      <c r="B36" s="125"/>
      <c r="C36" s="126"/>
      <c r="D36" s="452" t="s">
        <v>109</v>
      </c>
      <c r="E36" s="452"/>
      <c r="F36" s="23"/>
      <c r="G36" s="127"/>
      <c r="H36" s="127"/>
      <c r="I36" s="128">
        <v>0</v>
      </c>
      <c r="J36" s="128">
        <v>0</v>
      </c>
      <c r="K36" s="129"/>
    </row>
    <row r="37" spans="2:11">
      <c r="B37" s="125"/>
      <c r="C37" s="126"/>
      <c r="D37" s="452" t="s">
        <v>103</v>
      </c>
      <c r="E37" s="452"/>
      <c r="F37" s="23"/>
      <c r="G37" s="127"/>
      <c r="H37" s="127"/>
      <c r="I37" s="128">
        <v>0</v>
      </c>
      <c r="J37" s="128">
        <v>0</v>
      </c>
      <c r="K37" s="129"/>
    </row>
    <row r="38" spans="2:11">
      <c r="B38" s="125"/>
      <c r="C38" s="23"/>
      <c r="D38" s="452" t="s">
        <v>104</v>
      </c>
      <c r="E38" s="452"/>
      <c r="F38" s="23"/>
      <c r="G38" s="127"/>
      <c r="H38" s="133"/>
      <c r="I38" s="128">
        <v>0</v>
      </c>
      <c r="J38" s="128">
        <v>0</v>
      </c>
      <c r="K38" s="129"/>
    </row>
    <row r="39" spans="2:11">
      <c r="B39" s="125"/>
      <c r="C39" s="23"/>
      <c r="D39" s="23"/>
      <c r="E39" s="21"/>
      <c r="F39" s="23"/>
      <c r="G39" s="135"/>
      <c r="H39" s="135"/>
      <c r="I39" s="123"/>
      <c r="J39" s="123"/>
      <c r="K39" s="129"/>
    </row>
    <row r="40" spans="2:11">
      <c r="B40" s="120"/>
      <c r="C40" s="471" t="s">
        <v>114</v>
      </c>
      <c r="D40" s="471"/>
      <c r="E40" s="471"/>
      <c r="F40" s="23"/>
      <c r="G40" s="139"/>
      <c r="H40" s="139"/>
      <c r="I40" s="123">
        <f>+I27</f>
        <v>-103074681.62</v>
      </c>
      <c r="J40" s="123">
        <f>+J27</f>
        <v>-95746464.229999989</v>
      </c>
      <c r="K40" s="124"/>
    </row>
    <row r="41" spans="2:11">
      <c r="B41" s="125"/>
      <c r="C41" s="126"/>
      <c r="D41" s="126"/>
      <c r="E41" s="21"/>
      <c r="F41" s="23"/>
      <c r="G41" s="135"/>
      <c r="H41" s="135"/>
      <c r="I41" s="123"/>
      <c r="J41" s="123"/>
      <c r="K41" s="129"/>
    </row>
    <row r="42" spans="2:11">
      <c r="B42" s="125"/>
      <c r="C42" s="471" t="s">
        <v>115</v>
      </c>
      <c r="D42" s="471"/>
      <c r="E42" s="471"/>
      <c r="F42" s="23"/>
      <c r="G42" s="127"/>
      <c r="H42" s="127"/>
      <c r="I42" s="140">
        <v>-238142174.81</v>
      </c>
      <c r="J42" s="140">
        <v>-229136007.81999999</v>
      </c>
      <c r="K42" s="129"/>
    </row>
    <row r="43" spans="2:11">
      <c r="B43" s="125"/>
      <c r="C43" s="126"/>
      <c r="D43" s="126"/>
      <c r="E43" s="21"/>
      <c r="F43" s="23"/>
      <c r="G43" s="135"/>
      <c r="H43" s="135"/>
      <c r="I43" s="123"/>
      <c r="J43" s="123"/>
      <c r="K43" s="129"/>
    </row>
    <row r="44" spans="2:11">
      <c r="B44" s="141"/>
      <c r="C44" s="476" t="s">
        <v>116</v>
      </c>
      <c r="D44" s="476"/>
      <c r="E44" s="476"/>
      <c r="F44" s="142"/>
      <c r="G44" s="143"/>
      <c r="H44" s="143"/>
      <c r="I44" s="144">
        <f>+I42+I40+I24</f>
        <v>-366569725.99000001</v>
      </c>
      <c r="J44" s="144">
        <f>J42+J40+J24</f>
        <v>-351027341.60999995</v>
      </c>
      <c r="K44" s="145"/>
    </row>
    <row r="45" spans="2:11">
      <c r="B45" s="6"/>
      <c r="C45" s="452" t="s">
        <v>64</v>
      </c>
      <c r="D45" s="452"/>
      <c r="E45" s="452"/>
      <c r="F45" s="452"/>
      <c r="G45" s="452"/>
      <c r="H45" s="452"/>
      <c r="I45" s="452"/>
      <c r="J45" s="452"/>
      <c r="K45" s="452"/>
    </row>
    <row r="46" spans="2:11">
      <c r="B46" s="6"/>
      <c r="C46" s="50"/>
      <c r="D46" s="50"/>
      <c r="E46" s="50"/>
      <c r="F46" s="50"/>
      <c r="G46" s="50"/>
      <c r="H46" s="50"/>
      <c r="I46" s="50"/>
      <c r="J46" s="50"/>
      <c r="K46" s="50"/>
    </row>
    <row r="47" spans="2:11">
      <c r="B47" s="6"/>
      <c r="C47" s="21"/>
      <c r="D47" s="56"/>
      <c r="E47" s="57"/>
      <c r="F47" s="57"/>
      <c r="G47" s="6"/>
      <c r="H47" s="58"/>
      <c r="I47" s="56"/>
      <c r="J47" s="57"/>
      <c r="K47" s="57"/>
    </row>
    <row r="48" spans="2:11">
      <c r="B48" s="6"/>
      <c r="C48" s="148" t="s">
        <v>67</v>
      </c>
      <c r="D48" s="149"/>
      <c r="E48" s="60"/>
      <c r="F48" s="57"/>
      <c r="G48" s="455" t="s">
        <v>68</v>
      </c>
      <c r="H48" s="455"/>
      <c r="I48" s="23"/>
      <c r="J48" s="149" t="s">
        <v>69</v>
      </c>
      <c r="K48" s="150"/>
    </row>
    <row r="49" spans="2:11" ht="15" customHeight="1">
      <c r="B49" s="6"/>
      <c r="C49" s="450" t="s">
        <v>70</v>
      </c>
      <c r="D49" s="450"/>
      <c r="E49" s="60"/>
      <c r="F49" s="62"/>
      <c r="G49" s="450" t="s">
        <v>117</v>
      </c>
      <c r="H49" s="450"/>
      <c r="I49" s="146"/>
      <c r="J49" s="110" t="s">
        <v>118</v>
      </c>
      <c r="K49" s="57"/>
    </row>
    <row r="50" spans="2:11"/>
    <row r="51" spans="2:11" ht="15" customHeight="1"/>
    <row r="52" spans="2:11" ht="15" customHeight="1"/>
    <row r="53" spans="2:11" ht="15" customHeight="1"/>
    <row r="54" spans="2:11" ht="15" customHeight="1"/>
    <row r="55" spans="2:11" ht="15" customHeight="1"/>
    <row r="56" spans="2:11" ht="15" customHeight="1"/>
    <row r="57" spans="2:11" ht="15" customHeight="1"/>
    <row r="58" spans="2:11" ht="15" customHeight="1"/>
    <row r="59" spans="2:11" ht="15" customHeight="1"/>
    <row r="60" spans="2:11" ht="15" customHeight="1"/>
    <row r="61" spans="2:11" ht="15" customHeight="1"/>
  </sheetData>
  <mergeCells count="36">
    <mergeCell ref="C45:K45"/>
    <mergeCell ref="G48:H48"/>
    <mergeCell ref="C49:D49"/>
    <mergeCell ref="G49:H49"/>
    <mergeCell ref="D37:E37"/>
    <mergeCell ref="D38:E38"/>
    <mergeCell ref="C40:E40"/>
    <mergeCell ref="C42:E42"/>
    <mergeCell ref="C44:E44"/>
    <mergeCell ref="D36:E36"/>
    <mergeCell ref="D20:E20"/>
    <mergeCell ref="D21:E21"/>
    <mergeCell ref="D22:E22"/>
    <mergeCell ref="C24:E24"/>
    <mergeCell ref="C26:E26"/>
    <mergeCell ref="C27:E27"/>
    <mergeCell ref="D28:E28"/>
    <mergeCell ref="D31:E31"/>
    <mergeCell ref="D32:E32"/>
    <mergeCell ref="C34:E34"/>
    <mergeCell ref="D35:E35"/>
    <mergeCell ref="D19:E19"/>
    <mergeCell ref="C8:E8"/>
    <mergeCell ref="C9:E9"/>
    <mergeCell ref="C10:E10"/>
    <mergeCell ref="D2:I2"/>
    <mergeCell ref="D3:I3"/>
    <mergeCell ref="D4:I4"/>
    <mergeCell ref="D5:I5"/>
    <mergeCell ref="D6:I6"/>
    <mergeCell ref="C7:K7"/>
    <mergeCell ref="C11:E11"/>
    <mergeCell ref="D12:E12"/>
    <mergeCell ref="D15:E15"/>
    <mergeCell ref="D16:E16"/>
    <mergeCell ref="C18:E18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I12 I2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16" workbookViewId="0">
      <selection activeCell="F36" sqref="F36:G36"/>
    </sheetView>
  </sheetViews>
  <sheetFormatPr baseColWidth="10" defaultColWidth="0" defaultRowHeight="15" customHeight="1" zeroHeight="1"/>
  <cols>
    <col min="1" max="1" width="3.42578125" customWidth="1"/>
    <col min="2" max="2" width="3.7109375" customWidth="1"/>
    <col min="3" max="3" width="11.42578125" customWidth="1"/>
    <col min="4" max="4" width="49.42578125" customWidth="1"/>
    <col min="5" max="9" width="21" customWidth="1"/>
    <col min="10" max="10" width="4.5703125" customWidth="1"/>
    <col min="11" max="11" width="15.85546875" bestFit="1" customWidth="1"/>
    <col min="12" max="16384" width="11.42578125" hidden="1"/>
  </cols>
  <sheetData>
    <row r="1" spans="2:10">
      <c r="B1" s="63"/>
      <c r="C1" s="64"/>
      <c r="D1" s="63"/>
      <c r="E1" s="63"/>
      <c r="F1" s="63"/>
      <c r="G1" s="63"/>
      <c r="H1" s="63"/>
      <c r="I1" s="63"/>
      <c r="J1" s="63"/>
    </row>
    <row r="2" spans="2:10">
      <c r="B2" s="63"/>
      <c r="C2" s="66"/>
      <c r="D2" s="457" t="s">
        <v>0</v>
      </c>
      <c r="E2" s="457"/>
      <c r="F2" s="457"/>
      <c r="G2" s="457"/>
      <c r="H2" s="457"/>
      <c r="I2" s="66"/>
      <c r="J2" s="66"/>
    </row>
    <row r="3" spans="2:10">
      <c r="C3" s="66"/>
      <c r="D3" s="457" t="s">
        <v>119</v>
      </c>
      <c r="E3" s="457"/>
      <c r="F3" s="457"/>
      <c r="G3" s="457"/>
      <c r="H3" s="457"/>
      <c r="I3" s="66"/>
      <c r="J3" s="66"/>
    </row>
    <row r="4" spans="2:10">
      <c r="C4" s="66"/>
      <c r="D4" s="477" t="s">
        <v>120</v>
      </c>
      <c r="E4" s="477"/>
      <c r="F4" s="477"/>
      <c r="G4" s="477"/>
      <c r="H4" s="477"/>
      <c r="I4" s="66"/>
      <c r="J4" s="66"/>
    </row>
    <row r="5" spans="2:10">
      <c r="C5" s="66"/>
      <c r="D5" s="457" t="s">
        <v>121</v>
      </c>
      <c r="E5" s="457"/>
      <c r="F5" s="457"/>
      <c r="G5" s="457"/>
      <c r="H5" s="457"/>
      <c r="I5" s="66"/>
      <c r="J5" s="66"/>
    </row>
    <row r="6" spans="2:10">
      <c r="B6" s="68"/>
      <c r="C6" s="69"/>
      <c r="D6" s="478"/>
      <c r="E6" s="478"/>
      <c r="F6" s="478"/>
      <c r="G6" s="478"/>
      <c r="H6" s="478"/>
      <c r="I6" s="478"/>
      <c r="J6" s="478"/>
    </row>
    <row r="7" spans="2:10">
      <c r="B7" s="68"/>
      <c r="C7" s="68"/>
      <c r="D7" s="68"/>
      <c r="E7" s="68"/>
      <c r="F7" s="68"/>
      <c r="G7" s="68"/>
      <c r="H7" s="68"/>
      <c r="I7" s="68"/>
      <c r="J7" s="68"/>
    </row>
    <row r="8" spans="2:10" ht="48">
      <c r="B8" s="151"/>
      <c r="C8" s="480" t="s">
        <v>75</v>
      </c>
      <c r="D8" s="480"/>
      <c r="E8" s="152" t="s">
        <v>49</v>
      </c>
      <c r="F8" s="152" t="s">
        <v>122</v>
      </c>
      <c r="G8" s="152" t="s">
        <v>123</v>
      </c>
      <c r="H8" s="152" t="s">
        <v>124</v>
      </c>
      <c r="I8" s="152" t="s">
        <v>125</v>
      </c>
      <c r="J8" s="153"/>
    </row>
    <row r="9" spans="2:10">
      <c r="B9" s="89"/>
      <c r="C9" s="154"/>
      <c r="D9" s="155"/>
      <c r="E9" s="156"/>
      <c r="F9" s="92"/>
      <c r="G9" s="30"/>
      <c r="H9" s="157"/>
      <c r="I9" s="158"/>
      <c r="J9" s="159"/>
    </row>
    <row r="10" spans="2:10" ht="15.75" thickBot="1">
      <c r="B10" s="81"/>
      <c r="C10" s="479" t="s">
        <v>58</v>
      </c>
      <c r="D10" s="479"/>
      <c r="E10" s="160">
        <v>0</v>
      </c>
      <c r="F10" s="160">
        <v>-755681882.49000001</v>
      </c>
      <c r="G10" s="160">
        <v>727346943.00999999</v>
      </c>
      <c r="H10" s="160">
        <v>0</v>
      </c>
      <c r="I10" s="161">
        <f>SUM(E10:H10)</f>
        <v>-28334939.480000019</v>
      </c>
      <c r="J10" s="159"/>
    </row>
    <row r="11" spans="2:10">
      <c r="B11" s="81"/>
      <c r="C11" s="171"/>
      <c r="D11" s="107"/>
      <c r="E11" s="172"/>
      <c r="F11" s="172"/>
      <c r="G11" s="172"/>
      <c r="H11" s="172"/>
      <c r="I11" s="172"/>
      <c r="J11" s="159"/>
    </row>
    <row r="12" spans="2:10">
      <c r="B12" s="81"/>
      <c r="C12" s="481" t="s">
        <v>126</v>
      </c>
      <c r="D12" s="481"/>
      <c r="E12" s="173">
        <f>SUM(E13:E15)</f>
        <v>0</v>
      </c>
      <c r="F12" s="173"/>
      <c r="G12" s="173"/>
      <c r="H12" s="173">
        <f>SUM(H13:H15)</f>
        <v>0</v>
      </c>
      <c r="I12" s="173">
        <f>SUM(E12:H12)</f>
        <v>0</v>
      </c>
      <c r="J12" s="159"/>
    </row>
    <row r="13" spans="2:10">
      <c r="B13" s="89"/>
      <c r="C13" s="468" t="s">
        <v>127</v>
      </c>
      <c r="D13" s="468"/>
      <c r="E13" s="174">
        <v>0</v>
      </c>
      <c r="F13" s="175"/>
      <c r="G13" s="175"/>
      <c r="H13" s="174">
        <v>0</v>
      </c>
      <c r="I13" s="172">
        <f>SUM(E13:H13)</f>
        <v>0</v>
      </c>
      <c r="J13" s="159"/>
    </row>
    <row r="14" spans="2:10">
      <c r="B14" s="89"/>
      <c r="C14" s="468" t="s">
        <v>51</v>
      </c>
      <c r="D14" s="468"/>
      <c r="E14" s="174">
        <v>0</v>
      </c>
      <c r="F14" s="175"/>
      <c r="G14" s="175"/>
      <c r="H14" s="174">
        <v>0</v>
      </c>
      <c r="I14" s="172">
        <f>SUM(E14:H14)</f>
        <v>0</v>
      </c>
      <c r="J14" s="159"/>
    </row>
    <row r="15" spans="2:10">
      <c r="B15" s="89"/>
      <c r="C15" s="468" t="s">
        <v>128</v>
      </c>
      <c r="D15" s="468"/>
      <c r="E15" s="174">
        <v>0</v>
      </c>
      <c r="F15" s="175"/>
      <c r="G15" s="175"/>
      <c r="H15" s="174">
        <v>0</v>
      </c>
      <c r="I15" s="172">
        <f>SUM(E15:H15)</f>
        <v>0</v>
      </c>
      <c r="J15" s="159"/>
    </row>
    <row r="16" spans="2:10">
      <c r="B16" s="81"/>
      <c r="C16" s="171"/>
      <c r="D16" s="107"/>
      <c r="E16" s="175"/>
      <c r="F16" s="175"/>
      <c r="G16" s="175"/>
      <c r="H16" s="172"/>
      <c r="I16" s="172"/>
      <c r="J16" s="159"/>
    </row>
    <row r="17" spans="2:11" ht="23.25" customHeight="1">
      <c r="B17" s="81"/>
      <c r="C17" s="481" t="s">
        <v>129</v>
      </c>
      <c r="D17" s="481"/>
      <c r="E17" s="176"/>
      <c r="F17" s="173">
        <f>SUM(F19:F21)</f>
        <v>6056711146.4300003</v>
      </c>
      <c r="G17" s="173">
        <f>G18</f>
        <v>347577633.44</v>
      </c>
      <c r="H17" s="173">
        <f>SUM(H18:H21)</f>
        <v>0</v>
      </c>
      <c r="I17" s="173">
        <f>SUM(E17:H17)</f>
        <v>6404288779.8699999</v>
      </c>
      <c r="J17" s="159"/>
    </row>
    <row r="18" spans="2:11">
      <c r="B18" s="89"/>
      <c r="C18" s="468" t="s">
        <v>130</v>
      </c>
      <c r="D18" s="468"/>
      <c r="E18" s="175"/>
      <c r="F18" s="175"/>
      <c r="G18" s="174">
        <v>347577633.44</v>
      </c>
      <c r="H18" s="174">
        <v>0</v>
      </c>
      <c r="I18" s="172">
        <f>SUM(E18:H18)</f>
        <v>347577633.44</v>
      </c>
      <c r="J18" s="159"/>
    </row>
    <row r="19" spans="2:11">
      <c r="B19" s="89"/>
      <c r="C19" s="468" t="s">
        <v>55</v>
      </c>
      <c r="D19" s="468"/>
      <c r="E19" s="175"/>
      <c r="F19" s="174">
        <v>6056711146.4300003</v>
      </c>
      <c r="G19" s="175"/>
      <c r="H19" s="174">
        <v>0</v>
      </c>
      <c r="I19" s="172">
        <f>SUM(E19:H19)</f>
        <v>6056711146.4300003</v>
      </c>
      <c r="J19" s="159"/>
    </row>
    <row r="20" spans="2:11">
      <c r="B20" s="89"/>
      <c r="C20" s="468" t="s">
        <v>131</v>
      </c>
      <c r="D20" s="468"/>
      <c r="E20" s="175"/>
      <c r="F20" s="174">
        <v>0</v>
      </c>
      <c r="G20" s="175"/>
      <c r="H20" s="174">
        <v>0</v>
      </c>
      <c r="I20" s="172">
        <f>SUM(E20:H20)</f>
        <v>0</v>
      </c>
      <c r="J20" s="159"/>
    </row>
    <row r="21" spans="2:11">
      <c r="B21" s="89"/>
      <c r="C21" s="468" t="s">
        <v>57</v>
      </c>
      <c r="D21" s="468"/>
      <c r="E21" s="175"/>
      <c r="F21" s="174">
        <v>0</v>
      </c>
      <c r="G21" s="175"/>
      <c r="H21" s="174">
        <v>0</v>
      </c>
      <c r="I21" s="172">
        <f>SUM(E21:H21)</f>
        <v>0</v>
      </c>
      <c r="J21" s="159"/>
    </row>
    <row r="22" spans="2:11">
      <c r="B22" s="81"/>
      <c r="C22" s="171"/>
      <c r="D22" s="107"/>
      <c r="E22" s="175"/>
      <c r="F22" s="172"/>
      <c r="G22" s="175"/>
      <c r="H22" s="175"/>
      <c r="I22" s="175"/>
      <c r="J22" s="159"/>
    </row>
    <row r="23" spans="2:11" ht="15.75" thickBot="1">
      <c r="B23" s="81"/>
      <c r="C23" s="479" t="s">
        <v>132</v>
      </c>
      <c r="D23" s="479"/>
      <c r="E23" s="177">
        <f>E10+E12+E17</f>
        <v>0</v>
      </c>
      <c r="F23" s="177">
        <f>F10+F12+F17</f>
        <v>5301029263.9400005</v>
      </c>
      <c r="G23" s="177">
        <f>+G18</f>
        <v>347577633.44</v>
      </c>
      <c r="H23" s="177">
        <f>H10+H12+H17</f>
        <v>0</v>
      </c>
      <c r="I23" s="177">
        <f>SUM(E23:H23)</f>
        <v>5648606897.3800001</v>
      </c>
      <c r="J23" s="159"/>
    </row>
    <row r="24" spans="2:11">
      <c r="B24" s="89"/>
      <c r="C24" s="107"/>
      <c r="D24" s="102"/>
      <c r="E24" s="172"/>
      <c r="F24" s="175"/>
      <c r="G24" s="175"/>
      <c r="H24" s="172"/>
      <c r="I24" s="172"/>
      <c r="J24" s="159"/>
    </row>
    <row r="25" spans="2:11">
      <c r="B25" s="81"/>
      <c r="C25" s="481" t="s">
        <v>133</v>
      </c>
      <c r="D25" s="481"/>
      <c r="E25" s="173">
        <f>SUM(E26:E28)</f>
        <v>0</v>
      </c>
      <c r="F25" s="176"/>
      <c r="G25" s="176"/>
      <c r="H25" s="173">
        <f>SUM(H26:H28)</f>
        <v>0</v>
      </c>
      <c r="I25" s="173">
        <f>SUM(E25:H25)</f>
        <v>0</v>
      </c>
      <c r="J25" s="159"/>
    </row>
    <row r="26" spans="2:11">
      <c r="B26" s="89"/>
      <c r="C26" s="468" t="s">
        <v>50</v>
      </c>
      <c r="D26" s="468"/>
      <c r="E26" s="174">
        <v>0</v>
      </c>
      <c r="F26" s="175"/>
      <c r="G26" s="175"/>
      <c r="H26" s="174">
        <v>0</v>
      </c>
      <c r="I26" s="172">
        <f>SUM(E26:H26)</f>
        <v>0</v>
      </c>
      <c r="J26" s="159"/>
    </row>
    <row r="27" spans="2:11">
      <c r="B27" s="89"/>
      <c r="C27" s="468" t="s">
        <v>51</v>
      </c>
      <c r="D27" s="468"/>
      <c r="E27" s="174">
        <v>0</v>
      </c>
      <c r="F27" s="175"/>
      <c r="G27" s="175"/>
      <c r="H27" s="174">
        <v>0</v>
      </c>
      <c r="I27" s="172">
        <f>SUM(E27:H27)</f>
        <v>0</v>
      </c>
      <c r="J27" s="159"/>
    </row>
    <row r="28" spans="2:11">
      <c r="B28" s="89"/>
      <c r="C28" s="468" t="s">
        <v>128</v>
      </c>
      <c r="D28" s="468"/>
      <c r="E28" s="174">
        <v>0</v>
      </c>
      <c r="F28" s="175"/>
      <c r="G28" s="175"/>
      <c r="H28" s="174">
        <v>0</v>
      </c>
      <c r="I28" s="172">
        <f>SUM(E28:H28)</f>
        <v>0</v>
      </c>
      <c r="J28" s="159"/>
    </row>
    <row r="29" spans="2:11">
      <c r="B29" s="81"/>
      <c r="C29" s="171"/>
      <c r="D29" s="107"/>
      <c r="E29" s="172"/>
      <c r="F29" s="175"/>
      <c r="G29" s="175"/>
      <c r="H29" s="172"/>
      <c r="I29" s="172"/>
      <c r="J29" s="159"/>
    </row>
    <row r="30" spans="2:11">
      <c r="B30" s="81" t="s">
        <v>83</v>
      </c>
      <c r="C30" s="481" t="s">
        <v>134</v>
      </c>
      <c r="D30" s="481"/>
      <c r="E30" s="173"/>
      <c r="F30" s="173">
        <f>+F31+F32</f>
        <v>-408104249.05000019</v>
      </c>
      <c r="G30" s="173">
        <f>+G31</f>
        <v>272823733.97000003</v>
      </c>
      <c r="H30" s="173">
        <f>+H31+H32+H33+H34</f>
        <v>0</v>
      </c>
      <c r="I30" s="173">
        <f>SUM(E30:H30)</f>
        <v>-135280515.08000016</v>
      </c>
      <c r="J30" s="159"/>
    </row>
    <row r="31" spans="2:11">
      <c r="B31" s="89"/>
      <c r="C31" s="468" t="s">
        <v>130</v>
      </c>
      <c r="D31" s="468"/>
      <c r="E31" s="175"/>
      <c r="F31" s="174">
        <v>0</v>
      </c>
      <c r="G31" s="174">
        <v>272823733.97000003</v>
      </c>
      <c r="H31" s="174">
        <v>0</v>
      </c>
      <c r="I31" s="172">
        <f>SUM(E31:H31)</f>
        <v>272823733.97000003</v>
      </c>
      <c r="J31" s="159"/>
      <c r="K31" s="48"/>
    </row>
    <row r="32" spans="2:11">
      <c r="B32" s="89"/>
      <c r="C32" s="468" t="s">
        <v>55</v>
      </c>
      <c r="D32" s="468"/>
      <c r="E32" s="175"/>
      <c r="F32" s="174">
        <v>-408104249.05000019</v>
      </c>
      <c r="G32" s="175"/>
      <c r="H32" s="174">
        <v>0</v>
      </c>
      <c r="I32" s="172">
        <f>SUM(E32:H32)</f>
        <v>-408104249.05000019</v>
      </c>
      <c r="J32" s="159"/>
      <c r="K32" s="48"/>
    </row>
    <row r="33" spans="2:11">
      <c r="B33" s="89"/>
      <c r="C33" s="468" t="s">
        <v>131</v>
      </c>
      <c r="D33" s="468"/>
      <c r="E33" s="175"/>
      <c r="F33" s="174">
        <v>0</v>
      </c>
      <c r="G33" s="175"/>
      <c r="H33" s="174">
        <v>0</v>
      </c>
      <c r="I33" s="172">
        <f>SUM(E33:H33)</f>
        <v>0</v>
      </c>
      <c r="J33" s="159"/>
    </row>
    <row r="34" spans="2:11">
      <c r="B34" s="89"/>
      <c r="C34" s="468" t="s">
        <v>57</v>
      </c>
      <c r="D34" s="468"/>
      <c r="E34" s="175"/>
      <c r="F34" s="174">
        <v>0</v>
      </c>
      <c r="G34" s="175"/>
      <c r="H34" s="174">
        <v>0</v>
      </c>
      <c r="I34" s="172">
        <f>SUM(E34:H34)</f>
        <v>0</v>
      </c>
      <c r="J34" s="159"/>
    </row>
    <row r="35" spans="2:11">
      <c r="B35" s="81"/>
      <c r="C35" s="483"/>
      <c r="D35" s="483"/>
      <c r="E35" s="175"/>
      <c r="F35" s="172"/>
      <c r="G35" s="175"/>
      <c r="H35" s="175"/>
      <c r="I35" s="175"/>
      <c r="J35" s="159"/>
    </row>
    <row r="36" spans="2:11">
      <c r="B36" s="162"/>
      <c r="C36" s="484" t="s">
        <v>135</v>
      </c>
      <c r="D36" s="484"/>
      <c r="E36" s="178">
        <f>E23+E25+E30</f>
        <v>0</v>
      </c>
      <c r="F36" s="178">
        <f>F23+F25+F30</f>
        <v>4892925014.8900003</v>
      </c>
      <c r="G36" s="178">
        <f>+G30+G10</f>
        <v>1000170676.98</v>
      </c>
      <c r="H36" s="178">
        <f>H23+H25+H30</f>
        <v>0</v>
      </c>
      <c r="I36" s="178">
        <f>+F36+G36+H36</f>
        <v>5893095691.8700008</v>
      </c>
      <c r="J36" s="163"/>
    </row>
    <row r="37" spans="2:11">
      <c r="B37" s="164"/>
      <c r="C37" s="164"/>
      <c r="D37" s="164"/>
      <c r="E37" s="164"/>
      <c r="F37" s="164"/>
      <c r="G37" s="165"/>
      <c r="H37" s="166"/>
      <c r="I37" s="165"/>
      <c r="J37" s="167"/>
    </row>
    <row r="38" spans="2:11">
      <c r="E38" s="168"/>
      <c r="F38" s="168"/>
      <c r="J38" s="155"/>
    </row>
    <row r="39" spans="2:11">
      <c r="B39" s="63"/>
      <c r="C39" s="482" t="s">
        <v>64</v>
      </c>
      <c r="D39" s="482"/>
      <c r="E39" s="482"/>
      <c r="F39" s="482"/>
      <c r="G39" s="482"/>
      <c r="H39" s="482"/>
      <c r="I39" s="482"/>
      <c r="J39" s="482"/>
      <c r="K39" s="169"/>
    </row>
    <row r="40" spans="2:11">
      <c r="B40" s="63"/>
      <c r="C40" s="102"/>
      <c r="D40" s="103"/>
      <c r="E40" s="104"/>
      <c r="F40" s="104"/>
      <c r="G40" s="63"/>
      <c r="H40" s="105"/>
      <c r="I40" s="103"/>
      <c r="J40" s="104"/>
      <c r="K40" s="104"/>
    </row>
    <row r="41" spans="2:11">
      <c r="B41" s="63"/>
      <c r="C41" s="102"/>
      <c r="D41" s="485"/>
      <c r="E41" s="485"/>
      <c r="F41" s="104"/>
      <c r="G41" s="170"/>
      <c r="H41" s="486"/>
      <c r="I41" s="486"/>
      <c r="J41" s="104"/>
      <c r="K41" s="104"/>
    </row>
    <row r="42" spans="2:11">
      <c r="B42" s="63"/>
      <c r="C42" s="453" t="s">
        <v>86</v>
      </c>
      <c r="D42" s="453"/>
      <c r="E42" s="104"/>
      <c r="F42" s="453" t="s">
        <v>136</v>
      </c>
      <c r="G42" s="453"/>
      <c r="H42" s="453"/>
      <c r="I42" s="453"/>
      <c r="J42" s="107"/>
      <c r="K42" s="104"/>
    </row>
    <row r="43" spans="2:11">
      <c r="B43" s="63"/>
      <c r="C43" s="454" t="s">
        <v>87</v>
      </c>
      <c r="D43" s="454"/>
      <c r="E43" s="106"/>
      <c r="F43" s="454" t="s">
        <v>428</v>
      </c>
      <c r="G43" s="454"/>
      <c r="H43" s="453" t="s">
        <v>69</v>
      </c>
      <c r="I43" s="453"/>
      <c r="J43" s="107"/>
      <c r="K43" s="104"/>
    </row>
    <row r="44" spans="2:11">
      <c r="C44" s="469" t="s">
        <v>70</v>
      </c>
      <c r="D44" s="469"/>
      <c r="E44" s="108"/>
      <c r="F44" s="451" t="s">
        <v>71</v>
      </c>
      <c r="G44" s="451"/>
      <c r="H44" s="450" t="s">
        <v>72</v>
      </c>
      <c r="I44" s="450"/>
    </row>
    <row r="45" spans="2:11" ht="15" customHeight="1"/>
    <row r="46" spans="2:11" ht="15" customHeight="1"/>
    <row r="47" spans="2:11" ht="15" customHeight="1"/>
  </sheetData>
  <mergeCells count="39">
    <mergeCell ref="C44:D44"/>
    <mergeCell ref="F44:G44"/>
    <mergeCell ref="H44:I44"/>
    <mergeCell ref="D41:E41"/>
    <mergeCell ref="H41:I41"/>
    <mergeCell ref="C42:D42"/>
    <mergeCell ref="F42:I42"/>
    <mergeCell ref="C43:D43"/>
    <mergeCell ref="F43:G43"/>
    <mergeCell ref="H43:I43"/>
    <mergeCell ref="C39:J39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23:D23"/>
    <mergeCell ref="C8:D8"/>
    <mergeCell ref="C10:D10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D2:H2"/>
    <mergeCell ref="D3:H3"/>
    <mergeCell ref="D4:H4"/>
    <mergeCell ref="D5:H5"/>
    <mergeCell ref="D6:J6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G23 G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opLeftCell="E1" workbookViewId="0">
      <selection activeCell="D5" sqref="D5:J5"/>
    </sheetView>
  </sheetViews>
  <sheetFormatPr baseColWidth="10" defaultColWidth="0" defaultRowHeight="15" customHeight="1" zeroHeight="1"/>
  <cols>
    <col min="1" max="1" width="2" style="110" customWidth="1"/>
    <col min="2" max="2" width="2.42578125" style="110" customWidth="1"/>
    <col min="3" max="3" width="22" style="110" customWidth="1"/>
    <col min="4" max="4" width="59.28515625" style="110" customWidth="1"/>
    <col min="5" max="6" width="14.5703125" style="110" customWidth="1"/>
    <col min="7" max="7" width="4.85546875" style="110" customWidth="1"/>
    <col min="8" max="8" width="11.42578125" style="110" customWidth="1"/>
    <col min="9" max="9" width="56.42578125" style="110" customWidth="1"/>
    <col min="10" max="10" width="13.28515625" style="110" customWidth="1"/>
    <col min="11" max="11" width="15.42578125" style="110" customWidth="1"/>
    <col min="12" max="12" width="3.7109375" style="110" customWidth="1"/>
    <col min="13" max="13" width="4.5703125" style="110" customWidth="1"/>
    <col min="14" max="16384" width="11.42578125" style="110" hidden="1"/>
  </cols>
  <sheetData>
    <row r="1" spans="2:12"/>
    <row r="2" spans="2:12" ht="20.25">
      <c r="B2" s="63"/>
      <c r="C2" s="179"/>
      <c r="D2" s="487" t="s">
        <v>0</v>
      </c>
      <c r="E2" s="487"/>
      <c r="F2" s="487"/>
      <c r="G2" s="487"/>
      <c r="H2" s="487"/>
      <c r="I2" s="487"/>
      <c r="J2" s="487"/>
      <c r="K2" s="180"/>
      <c r="L2" s="179"/>
    </row>
    <row r="3" spans="2:12" ht="20.25">
      <c r="C3" s="181"/>
      <c r="D3" s="488" t="s">
        <v>137</v>
      </c>
      <c r="E3" s="488"/>
      <c r="F3" s="488"/>
      <c r="G3" s="488"/>
      <c r="H3" s="488"/>
      <c r="I3" s="488"/>
      <c r="J3" s="488"/>
      <c r="K3" s="182"/>
      <c r="L3" s="181"/>
    </row>
    <row r="4" spans="2:12" ht="20.25">
      <c r="C4" s="181"/>
      <c r="D4" s="487" t="s">
        <v>2</v>
      </c>
      <c r="E4" s="487"/>
      <c r="F4" s="487"/>
      <c r="G4" s="487"/>
      <c r="H4" s="487"/>
      <c r="I4" s="487"/>
      <c r="J4" s="487"/>
      <c r="K4" s="182"/>
      <c r="L4" s="181"/>
    </row>
    <row r="5" spans="2:12" ht="20.25">
      <c r="C5" s="181"/>
      <c r="D5" s="488" t="s">
        <v>3</v>
      </c>
      <c r="E5" s="488"/>
      <c r="F5" s="488"/>
      <c r="G5" s="488"/>
      <c r="H5" s="488"/>
      <c r="I5" s="488"/>
      <c r="J5" s="488"/>
      <c r="K5" s="182"/>
      <c r="L5" s="181"/>
    </row>
    <row r="6" spans="2:12" ht="20.25">
      <c r="B6" s="183"/>
      <c r="C6" s="183"/>
      <c r="D6" s="184"/>
      <c r="E6" s="184"/>
      <c r="F6" s="184"/>
      <c r="G6" s="184"/>
      <c r="H6" s="184"/>
      <c r="I6" s="184"/>
      <c r="J6" s="185"/>
      <c r="K6" s="185"/>
      <c r="L6" s="63"/>
    </row>
    <row r="7" spans="2:12" ht="20.25">
      <c r="B7" s="183"/>
      <c r="C7" s="69"/>
      <c r="D7" s="489"/>
      <c r="E7" s="489"/>
      <c r="F7" s="489"/>
      <c r="G7" s="489"/>
      <c r="H7" s="489"/>
      <c r="I7" s="489"/>
      <c r="J7" s="489"/>
      <c r="K7" s="489"/>
      <c r="L7" s="63"/>
    </row>
    <row r="8" spans="2:12">
      <c r="B8" s="189"/>
      <c r="C8" s="480" t="s">
        <v>75</v>
      </c>
      <c r="D8" s="480"/>
      <c r="E8" s="190">
        <v>2017</v>
      </c>
      <c r="F8" s="190">
        <v>2016</v>
      </c>
      <c r="G8" s="191"/>
      <c r="H8" s="480" t="s">
        <v>75</v>
      </c>
      <c r="I8" s="480"/>
      <c r="J8" s="190">
        <v>2017</v>
      </c>
      <c r="K8" s="190">
        <v>2016</v>
      </c>
      <c r="L8" s="192"/>
    </row>
    <row r="9" spans="2:12">
      <c r="B9" s="197"/>
      <c r="C9" s="490" t="s">
        <v>138</v>
      </c>
      <c r="D9" s="490"/>
      <c r="E9" s="198"/>
      <c r="F9" s="198"/>
      <c r="G9" s="64"/>
      <c r="H9" s="490" t="s">
        <v>139</v>
      </c>
      <c r="I9" s="490"/>
      <c r="J9" s="198"/>
      <c r="K9" s="198"/>
      <c r="L9" s="199"/>
    </row>
    <row r="10" spans="2:12">
      <c r="B10" s="200"/>
      <c r="C10" s="464" t="s">
        <v>140</v>
      </c>
      <c r="D10" s="464"/>
      <c r="E10" s="36">
        <f>SUM(E11:E18)</f>
        <v>265111775.97999999</v>
      </c>
      <c r="F10" s="36">
        <f>SUM(F11:F18)</f>
        <v>191132089.37</v>
      </c>
      <c r="G10" s="64"/>
      <c r="H10" s="490" t="s">
        <v>141</v>
      </c>
      <c r="I10" s="490"/>
      <c r="J10" s="36">
        <f>SUM(J11:J13)</f>
        <v>244858946.65000001</v>
      </c>
      <c r="K10" s="36">
        <f>SUM(K11:K13)</f>
        <v>206536278.14000005</v>
      </c>
      <c r="L10" s="91"/>
    </row>
    <row r="11" spans="2:12">
      <c r="B11" s="201"/>
      <c r="C11" s="468" t="s">
        <v>142</v>
      </c>
      <c r="D11" s="468"/>
      <c r="E11" s="93">
        <v>228107051.00999999</v>
      </c>
      <c r="F11" s="92">
        <v>165006330.74000001</v>
      </c>
      <c r="G11" s="64"/>
      <c r="H11" s="468" t="s">
        <v>143</v>
      </c>
      <c r="I11" s="468"/>
      <c r="J11" s="92">
        <v>129499849.67</v>
      </c>
      <c r="K11" s="92">
        <v>122198637.46000004</v>
      </c>
      <c r="L11" s="91"/>
    </row>
    <row r="12" spans="2:12">
      <c r="B12" s="201"/>
      <c r="C12" s="468" t="s">
        <v>144</v>
      </c>
      <c r="D12" s="468"/>
      <c r="E12" s="92">
        <v>0</v>
      </c>
      <c r="F12" s="92">
        <v>0</v>
      </c>
      <c r="G12" s="64"/>
      <c r="H12" s="468" t="s">
        <v>145</v>
      </c>
      <c r="I12" s="468"/>
      <c r="J12" s="92">
        <v>32189832.850000001</v>
      </c>
      <c r="K12" s="92">
        <v>24560225.479999997</v>
      </c>
      <c r="L12" s="91"/>
    </row>
    <row r="13" spans="2:12">
      <c r="B13" s="201"/>
      <c r="C13" s="468" t="s">
        <v>146</v>
      </c>
      <c r="D13" s="468"/>
      <c r="E13" s="92">
        <v>0</v>
      </c>
      <c r="F13" s="92">
        <v>0</v>
      </c>
      <c r="G13" s="64"/>
      <c r="H13" s="468" t="s">
        <v>147</v>
      </c>
      <c r="I13" s="468"/>
      <c r="J13" s="92">
        <v>83169264.129999995</v>
      </c>
      <c r="K13" s="92">
        <v>59777415.200000003</v>
      </c>
      <c r="L13" s="91"/>
    </row>
    <row r="14" spans="2:12">
      <c r="B14" s="201"/>
      <c r="C14" s="468" t="s">
        <v>148</v>
      </c>
      <c r="D14" s="468"/>
      <c r="E14" s="92">
        <v>18909546.530000001</v>
      </c>
      <c r="F14" s="92">
        <v>16175471.289999999</v>
      </c>
      <c r="G14" s="64"/>
      <c r="H14" s="155"/>
      <c r="I14" s="102"/>
      <c r="J14" s="169"/>
      <c r="K14" s="169"/>
      <c r="L14" s="91"/>
    </row>
    <row r="15" spans="2:12">
      <c r="B15" s="201"/>
      <c r="C15" s="468" t="s">
        <v>149</v>
      </c>
      <c r="D15" s="468"/>
      <c r="E15" s="92">
        <v>713519</v>
      </c>
      <c r="F15" s="92">
        <v>457181.74</v>
      </c>
      <c r="G15" s="64"/>
      <c r="H15" s="490" t="s">
        <v>150</v>
      </c>
      <c r="I15" s="490"/>
      <c r="J15" s="36">
        <f>SUM(J16:J24)</f>
        <v>20930131.989999998</v>
      </c>
      <c r="K15" s="36">
        <f>SUM(K16:K24)</f>
        <v>8842092.8399999999</v>
      </c>
      <c r="L15" s="91"/>
    </row>
    <row r="16" spans="2:12">
      <c r="B16" s="201"/>
      <c r="C16" s="468" t="s">
        <v>151</v>
      </c>
      <c r="D16" s="468"/>
      <c r="E16" s="92">
        <v>17381659.440000001</v>
      </c>
      <c r="F16" s="92">
        <v>9493105.5999999996</v>
      </c>
      <c r="G16" s="64"/>
      <c r="H16" s="468" t="s">
        <v>152</v>
      </c>
      <c r="I16" s="468"/>
      <c r="J16" s="92">
        <v>0</v>
      </c>
      <c r="K16" s="92">
        <v>0</v>
      </c>
      <c r="L16" s="91"/>
    </row>
    <row r="17" spans="2:12">
      <c r="B17" s="201"/>
      <c r="C17" s="468" t="s">
        <v>153</v>
      </c>
      <c r="D17" s="468"/>
      <c r="E17" s="92">
        <v>0</v>
      </c>
      <c r="F17" s="92">
        <v>0</v>
      </c>
      <c r="G17" s="64"/>
      <c r="H17" s="468" t="s">
        <v>154</v>
      </c>
      <c r="I17" s="468"/>
      <c r="J17" s="92">
        <v>0</v>
      </c>
      <c r="K17" s="92">
        <v>0</v>
      </c>
      <c r="L17" s="91"/>
    </row>
    <row r="18" spans="2:12">
      <c r="B18" s="201"/>
      <c r="C18" s="468" t="s">
        <v>155</v>
      </c>
      <c r="D18" s="468"/>
      <c r="E18" s="92">
        <v>0</v>
      </c>
      <c r="F18" s="92">
        <v>0</v>
      </c>
      <c r="G18" s="64"/>
      <c r="H18" s="468" t="s">
        <v>156</v>
      </c>
      <c r="I18" s="468"/>
      <c r="J18" s="92">
        <v>0</v>
      </c>
      <c r="K18" s="92">
        <v>0</v>
      </c>
      <c r="L18" s="91"/>
    </row>
    <row r="19" spans="2:12">
      <c r="B19" s="200"/>
      <c r="C19" s="155"/>
      <c r="D19" s="102"/>
      <c r="E19" s="169"/>
      <c r="F19" s="169"/>
      <c r="G19" s="64"/>
      <c r="H19" s="468" t="s">
        <v>157</v>
      </c>
      <c r="I19" s="468"/>
      <c r="J19" s="93">
        <v>20884131.989999998</v>
      </c>
      <c r="K19" s="92">
        <v>8796092.8399999999</v>
      </c>
      <c r="L19" s="91"/>
    </row>
    <row r="20" spans="2:12">
      <c r="B20" s="200"/>
      <c r="C20" s="464" t="s">
        <v>158</v>
      </c>
      <c r="D20" s="464"/>
      <c r="E20" s="36">
        <f>SUM(E21:E22)</f>
        <v>286001600.53999996</v>
      </c>
      <c r="F20" s="36">
        <f>SUM(F21:F22)</f>
        <v>235186814.53000003</v>
      </c>
      <c r="G20" s="64"/>
      <c r="H20" s="468" t="s">
        <v>159</v>
      </c>
      <c r="I20" s="468"/>
      <c r="J20" s="92">
        <v>0</v>
      </c>
      <c r="K20" s="92">
        <v>0</v>
      </c>
      <c r="L20" s="91"/>
    </row>
    <row r="21" spans="2:12">
      <c r="B21" s="201"/>
      <c r="C21" s="468" t="s">
        <v>160</v>
      </c>
      <c r="D21" s="468"/>
      <c r="E21" s="92">
        <v>233704278.88999999</v>
      </c>
      <c r="F21" s="92">
        <v>214752859.61000001</v>
      </c>
      <c r="G21" s="64"/>
      <c r="H21" s="468" t="s">
        <v>161</v>
      </c>
      <c r="I21" s="468"/>
      <c r="J21" s="92">
        <v>0</v>
      </c>
      <c r="K21" s="92">
        <v>0</v>
      </c>
      <c r="L21" s="91"/>
    </row>
    <row r="22" spans="2:12">
      <c r="B22" s="201"/>
      <c r="C22" s="468" t="s">
        <v>162</v>
      </c>
      <c r="D22" s="468"/>
      <c r="E22" s="92">
        <v>52297321.649999999</v>
      </c>
      <c r="F22" s="92">
        <v>20433954.920000002</v>
      </c>
      <c r="G22" s="64"/>
      <c r="H22" s="468" t="s">
        <v>163</v>
      </c>
      <c r="I22" s="468"/>
      <c r="J22" s="92">
        <v>0</v>
      </c>
      <c r="K22" s="92">
        <v>0</v>
      </c>
      <c r="L22" s="91"/>
    </row>
    <row r="23" spans="2:12">
      <c r="B23" s="200"/>
      <c r="C23" s="155"/>
      <c r="D23" s="102"/>
      <c r="E23" s="169"/>
      <c r="F23" s="169"/>
      <c r="G23" s="64"/>
      <c r="H23" s="468" t="s">
        <v>164</v>
      </c>
      <c r="I23" s="468"/>
      <c r="J23" s="92">
        <v>46000</v>
      </c>
      <c r="K23" s="92">
        <v>46000</v>
      </c>
      <c r="L23" s="91"/>
    </row>
    <row r="24" spans="2:12">
      <c r="B24" s="201"/>
      <c r="C24" s="464" t="s">
        <v>165</v>
      </c>
      <c r="D24" s="464"/>
      <c r="E24" s="36">
        <f>SUM(E25:E29)</f>
        <v>4406608.3</v>
      </c>
      <c r="F24" s="36">
        <f>SUM(F25:F29)</f>
        <v>1374794.2100000002</v>
      </c>
      <c r="G24" s="64"/>
      <c r="H24" s="468" t="s">
        <v>166</v>
      </c>
      <c r="I24" s="468"/>
      <c r="J24" s="92">
        <v>0</v>
      </c>
      <c r="K24" s="92">
        <v>0</v>
      </c>
      <c r="L24" s="91"/>
    </row>
    <row r="25" spans="2:12">
      <c r="B25" s="201"/>
      <c r="C25" s="468" t="s">
        <v>167</v>
      </c>
      <c r="D25" s="468"/>
      <c r="E25" s="93">
        <v>4228434.3</v>
      </c>
      <c r="F25" s="92">
        <v>1040044.5000000002</v>
      </c>
      <c r="G25" s="64"/>
      <c r="H25" s="155"/>
      <c r="I25" s="102"/>
      <c r="J25" s="169"/>
      <c r="K25" s="169"/>
      <c r="L25" s="91"/>
    </row>
    <row r="26" spans="2:12">
      <c r="B26" s="201"/>
      <c r="C26" s="468" t="s">
        <v>168</v>
      </c>
      <c r="D26" s="468"/>
      <c r="E26" s="92">
        <v>0</v>
      </c>
      <c r="F26" s="92">
        <v>0</v>
      </c>
      <c r="G26" s="64"/>
      <c r="H26" s="464" t="s">
        <v>160</v>
      </c>
      <c r="I26" s="464"/>
      <c r="J26" s="36">
        <f>SUM(J27:J29)</f>
        <v>1525727</v>
      </c>
      <c r="K26" s="36">
        <f>SUM(K27:K29)</f>
        <v>1002275</v>
      </c>
      <c r="L26" s="91"/>
    </row>
    <row r="27" spans="2:12">
      <c r="B27" s="201"/>
      <c r="C27" s="468" t="s">
        <v>169</v>
      </c>
      <c r="D27" s="468"/>
      <c r="E27" s="92">
        <v>0</v>
      </c>
      <c r="F27" s="92">
        <v>0</v>
      </c>
      <c r="G27" s="64"/>
      <c r="H27" s="468" t="s">
        <v>170</v>
      </c>
      <c r="I27" s="468"/>
      <c r="J27" s="92">
        <v>0</v>
      </c>
      <c r="K27" s="92">
        <v>0</v>
      </c>
      <c r="L27" s="91"/>
    </row>
    <row r="28" spans="2:12">
      <c r="B28" s="201"/>
      <c r="C28" s="468" t="s">
        <v>171</v>
      </c>
      <c r="D28" s="468"/>
      <c r="E28" s="92">
        <v>0</v>
      </c>
      <c r="F28" s="92">
        <v>0</v>
      </c>
      <c r="G28" s="64"/>
      <c r="H28" s="468" t="s">
        <v>50</v>
      </c>
      <c r="I28" s="468"/>
      <c r="J28" s="92">
        <v>0</v>
      </c>
      <c r="K28" s="92">
        <v>0</v>
      </c>
      <c r="L28" s="91"/>
    </row>
    <row r="29" spans="2:12">
      <c r="B29" s="201"/>
      <c r="C29" s="468" t="s">
        <v>172</v>
      </c>
      <c r="D29" s="468"/>
      <c r="E29" s="93">
        <v>178174</v>
      </c>
      <c r="F29" s="92">
        <v>334749.71000000002</v>
      </c>
      <c r="G29" s="64"/>
      <c r="H29" s="468" t="s">
        <v>173</v>
      </c>
      <c r="I29" s="468"/>
      <c r="J29" s="93">
        <v>1525727</v>
      </c>
      <c r="K29" s="92">
        <v>1002275</v>
      </c>
      <c r="L29" s="91"/>
    </row>
    <row r="30" spans="2:12">
      <c r="B30" s="200"/>
      <c r="C30" s="155"/>
      <c r="D30" s="107"/>
      <c r="E30" s="169"/>
      <c r="F30" s="169"/>
      <c r="G30" s="64"/>
      <c r="H30" s="155"/>
      <c r="I30" s="102"/>
      <c r="J30" s="169"/>
      <c r="K30" s="169"/>
      <c r="L30" s="91"/>
    </row>
    <row r="31" spans="2:12">
      <c r="B31" s="200"/>
      <c r="C31" s="464" t="s">
        <v>174</v>
      </c>
      <c r="D31" s="464"/>
      <c r="E31" s="36">
        <f>E10+E20+E24</f>
        <v>555519984.81999993</v>
      </c>
      <c r="F31" s="36">
        <f>F10+F20+F24</f>
        <v>427693698.11000001</v>
      </c>
      <c r="G31" s="64"/>
      <c r="H31" s="490" t="s">
        <v>175</v>
      </c>
      <c r="I31" s="490"/>
      <c r="J31" s="38">
        <f>SUM(J32:J36)</f>
        <v>2325959.09</v>
      </c>
      <c r="K31" s="38">
        <f>SUM(K32:K36)</f>
        <v>2080689.33</v>
      </c>
      <c r="L31" s="91"/>
    </row>
    <row r="32" spans="2:12">
      <c r="B32" s="200"/>
      <c r="C32" s="464"/>
      <c r="D32" s="464"/>
      <c r="E32" s="169"/>
      <c r="F32" s="169"/>
      <c r="G32" s="64"/>
      <c r="H32" s="468" t="s">
        <v>176</v>
      </c>
      <c r="I32" s="468"/>
      <c r="J32" s="92">
        <v>2325928.13</v>
      </c>
      <c r="K32" s="92">
        <v>2080658.37</v>
      </c>
      <c r="L32" s="91"/>
    </row>
    <row r="33" spans="2:12">
      <c r="B33" s="202"/>
      <c r="C33" s="64"/>
      <c r="D33" s="64"/>
      <c r="E33" s="90"/>
      <c r="F33" s="90"/>
      <c r="G33" s="64"/>
      <c r="H33" s="468" t="s">
        <v>177</v>
      </c>
      <c r="I33" s="468"/>
      <c r="J33" s="93">
        <v>30.96</v>
      </c>
      <c r="K33" s="92">
        <v>30.96</v>
      </c>
      <c r="L33" s="91"/>
    </row>
    <row r="34" spans="2:12">
      <c r="B34" s="202"/>
      <c r="C34" s="64"/>
      <c r="D34" s="64"/>
      <c r="E34" s="90"/>
      <c r="F34" s="90"/>
      <c r="G34" s="64"/>
      <c r="H34" s="468" t="s">
        <v>178</v>
      </c>
      <c r="I34" s="468"/>
      <c r="J34" s="92">
        <v>0</v>
      </c>
      <c r="K34" s="92">
        <v>0</v>
      </c>
      <c r="L34" s="91"/>
    </row>
    <row r="35" spans="2:12">
      <c r="B35" s="202"/>
      <c r="C35" s="64"/>
      <c r="D35" s="64"/>
      <c r="E35" s="90"/>
      <c r="F35" s="90"/>
      <c r="G35" s="64"/>
      <c r="H35" s="468" t="s">
        <v>179</v>
      </c>
      <c r="I35" s="468"/>
      <c r="J35" s="92">
        <v>0</v>
      </c>
      <c r="K35" s="92">
        <v>0</v>
      </c>
      <c r="L35" s="91"/>
    </row>
    <row r="36" spans="2:12">
      <c r="B36" s="202"/>
      <c r="C36" s="64"/>
      <c r="D36" s="64"/>
      <c r="E36" s="90"/>
      <c r="F36" s="90"/>
      <c r="G36" s="64"/>
      <c r="H36" s="468" t="s">
        <v>180</v>
      </c>
      <c r="I36" s="468"/>
      <c r="J36" s="92">
        <v>0</v>
      </c>
      <c r="K36" s="92">
        <v>0</v>
      </c>
      <c r="L36" s="91"/>
    </row>
    <row r="37" spans="2:12">
      <c r="B37" s="202"/>
      <c r="C37" s="64"/>
      <c r="D37" s="64"/>
      <c r="E37" s="90"/>
      <c r="F37" s="90"/>
      <c r="G37" s="64"/>
      <c r="H37" s="155"/>
      <c r="I37" s="102"/>
      <c r="J37" s="169"/>
      <c r="K37" s="169"/>
      <c r="L37" s="91"/>
    </row>
    <row r="38" spans="2:12">
      <c r="B38" s="202"/>
      <c r="C38" s="64"/>
      <c r="D38" s="64"/>
      <c r="E38" s="90"/>
      <c r="F38" s="90"/>
      <c r="G38" s="64"/>
      <c r="H38" s="464" t="s">
        <v>181</v>
      </c>
      <c r="I38" s="464"/>
      <c r="J38" s="38">
        <f>SUM(J39:J44)</f>
        <v>13055486.120000001</v>
      </c>
      <c r="K38" s="38">
        <f>SUM(K39:K44)</f>
        <v>11542120.369999999</v>
      </c>
      <c r="L38" s="91"/>
    </row>
    <row r="39" spans="2:12">
      <c r="B39" s="202"/>
      <c r="C39" s="64"/>
      <c r="D39" s="64"/>
      <c r="E39" s="90"/>
      <c r="F39" s="90"/>
      <c r="G39" s="64"/>
      <c r="H39" s="468" t="s">
        <v>182</v>
      </c>
      <c r="I39" s="468"/>
      <c r="J39" s="93">
        <v>8810729.7800000012</v>
      </c>
      <c r="K39" s="92">
        <v>8098639.7399999993</v>
      </c>
      <c r="L39" s="91"/>
    </row>
    <row r="40" spans="2:12">
      <c r="B40" s="202"/>
      <c r="C40" s="64"/>
      <c r="D40" s="64"/>
      <c r="E40" s="90"/>
      <c r="F40" s="90"/>
      <c r="G40" s="64"/>
      <c r="H40" s="468" t="s">
        <v>183</v>
      </c>
      <c r="I40" s="468"/>
      <c r="J40" s="92">
        <v>0</v>
      </c>
      <c r="K40" s="92">
        <v>0</v>
      </c>
      <c r="L40" s="91"/>
    </row>
    <row r="41" spans="2:12">
      <c r="B41" s="202"/>
      <c r="C41" s="64"/>
      <c r="D41" s="64"/>
      <c r="E41" s="90"/>
      <c r="F41" s="90"/>
      <c r="G41" s="64"/>
      <c r="H41" s="468" t="s">
        <v>184</v>
      </c>
      <c r="I41" s="468"/>
      <c r="J41" s="92">
        <v>0</v>
      </c>
      <c r="K41" s="92">
        <v>0</v>
      </c>
      <c r="L41" s="91"/>
    </row>
    <row r="42" spans="2:12">
      <c r="B42" s="202"/>
      <c r="C42" s="64"/>
      <c r="D42" s="64"/>
      <c r="E42" s="90"/>
      <c r="F42" s="90"/>
      <c r="G42" s="64"/>
      <c r="H42" s="468" t="s">
        <v>185</v>
      </c>
      <c r="I42" s="468"/>
      <c r="J42" s="92">
        <v>0</v>
      </c>
      <c r="K42" s="92">
        <v>0</v>
      </c>
      <c r="L42" s="91"/>
    </row>
    <row r="43" spans="2:12">
      <c r="B43" s="202"/>
      <c r="C43" s="64"/>
      <c r="D43" s="64"/>
      <c r="E43" s="90"/>
      <c r="F43" s="90"/>
      <c r="G43" s="64"/>
      <c r="H43" s="468" t="s">
        <v>186</v>
      </c>
      <c r="I43" s="468"/>
      <c r="J43" s="92">
        <v>0</v>
      </c>
      <c r="K43" s="92">
        <v>0</v>
      </c>
      <c r="L43" s="91"/>
    </row>
    <row r="44" spans="2:12">
      <c r="B44" s="202"/>
      <c r="C44" s="64"/>
      <c r="D44" s="64"/>
      <c r="E44" s="90"/>
      <c r="F44" s="90"/>
      <c r="G44" s="64"/>
      <c r="H44" s="468" t="s">
        <v>187</v>
      </c>
      <c r="I44" s="468"/>
      <c r="J44" s="93">
        <v>4244756.34</v>
      </c>
      <c r="K44" s="92">
        <v>3443480.63</v>
      </c>
      <c r="L44" s="91"/>
    </row>
    <row r="45" spans="2:12">
      <c r="B45" s="202"/>
      <c r="C45" s="64"/>
      <c r="D45" s="64"/>
      <c r="E45" s="90"/>
      <c r="F45" s="90"/>
      <c r="G45" s="64"/>
      <c r="H45" s="155"/>
      <c r="I45" s="102"/>
      <c r="J45" s="169"/>
      <c r="K45" s="169"/>
      <c r="L45" s="91"/>
    </row>
    <row r="46" spans="2:12">
      <c r="B46" s="202"/>
      <c r="C46" s="64"/>
      <c r="D46" s="64"/>
      <c r="E46" s="90"/>
      <c r="F46" s="90"/>
      <c r="G46" s="64"/>
      <c r="H46" s="464" t="s">
        <v>188</v>
      </c>
      <c r="I46" s="464"/>
      <c r="J46" s="38">
        <f>J47</f>
        <v>0</v>
      </c>
      <c r="K46" s="38">
        <f>K47</f>
        <v>0</v>
      </c>
      <c r="L46" s="91"/>
    </row>
    <row r="47" spans="2:12">
      <c r="B47" s="202"/>
      <c r="C47" s="64"/>
      <c r="D47" s="64"/>
      <c r="E47" s="90"/>
      <c r="F47" s="90"/>
      <c r="G47" s="64"/>
      <c r="H47" s="468" t="s">
        <v>189</v>
      </c>
      <c r="I47" s="468"/>
      <c r="J47" s="92">
        <v>0</v>
      </c>
      <c r="K47" s="92">
        <v>0</v>
      </c>
      <c r="L47" s="91"/>
    </row>
    <row r="48" spans="2:12">
      <c r="B48" s="202"/>
      <c r="C48" s="64"/>
      <c r="D48" s="64"/>
      <c r="E48" s="90"/>
      <c r="F48" s="90"/>
      <c r="G48" s="64"/>
      <c r="H48" s="155"/>
      <c r="I48" s="102"/>
      <c r="J48" s="169"/>
      <c r="K48" s="169"/>
      <c r="L48" s="91"/>
    </row>
    <row r="49" spans="1:12">
      <c r="B49" s="202"/>
      <c r="C49" s="64"/>
      <c r="D49" s="90"/>
      <c r="E49" s="90"/>
      <c r="F49" s="90"/>
      <c r="G49" s="64"/>
      <c r="H49" s="464" t="s">
        <v>190</v>
      </c>
      <c r="I49" s="464"/>
      <c r="J49" s="38">
        <f>J10+J15+J26+J31+J38+J46</f>
        <v>282696250.85000002</v>
      </c>
      <c r="K49" s="38">
        <f>K10+K15+K26+K31+K38+K46</f>
        <v>230003455.68000007</v>
      </c>
      <c r="L49" s="91"/>
    </row>
    <row r="50" spans="1:12">
      <c r="B50" s="202"/>
      <c r="C50" s="64"/>
      <c r="D50" s="64"/>
      <c r="E50" s="90"/>
      <c r="F50" s="90"/>
      <c r="G50" s="64"/>
      <c r="H50" s="155"/>
      <c r="I50" s="155"/>
      <c r="J50" s="169"/>
      <c r="K50" s="169"/>
      <c r="L50" s="91"/>
    </row>
    <row r="51" spans="1:12">
      <c r="B51" s="202"/>
      <c r="C51" s="64"/>
      <c r="D51" s="64"/>
      <c r="E51" s="90"/>
      <c r="F51" s="90"/>
      <c r="G51" s="64"/>
      <c r="H51" s="490" t="s">
        <v>191</v>
      </c>
      <c r="I51" s="490"/>
      <c r="J51" s="38">
        <f>E31-J49</f>
        <v>272823733.96999991</v>
      </c>
      <c r="K51" s="38">
        <f>F31-K49</f>
        <v>197690242.42999995</v>
      </c>
      <c r="L51" s="91"/>
    </row>
    <row r="52" spans="1:12">
      <c r="B52" s="203"/>
      <c r="C52" s="204"/>
      <c r="D52" s="204"/>
      <c r="E52" s="205"/>
      <c r="F52" s="205"/>
      <c r="G52" s="204"/>
      <c r="H52" s="206"/>
      <c r="I52" s="206"/>
      <c r="J52" s="204"/>
      <c r="K52" s="204"/>
      <c r="L52" s="207"/>
    </row>
    <row r="53" spans="1:12">
      <c r="B53" s="63"/>
      <c r="C53" s="63"/>
      <c r="D53" s="63"/>
      <c r="E53" s="63"/>
      <c r="F53" s="63"/>
      <c r="G53" s="63"/>
      <c r="H53" s="106"/>
      <c r="I53" s="106"/>
      <c r="J53" s="63"/>
      <c r="K53" s="63"/>
      <c r="L53" s="63"/>
    </row>
    <row r="54" spans="1:12">
      <c r="B54" s="63"/>
      <c r="C54" s="102"/>
      <c r="D54" s="103"/>
      <c r="E54" s="104"/>
      <c r="F54" s="104"/>
      <c r="G54" s="63"/>
      <c r="H54" s="105"/>
      <c r="I54" s="208"/>
      <c r="J54" s="104"/>
      <c r="K54" s="104"/>
      <c r="L54" s="63"/>
    </row>
    <row r="55" spans="1:12">
      <c r="B55" s="63"/>
      <c r="C55" s="102"/>
      <c r="D55" s="103"/>
      <c r="E55" s="104"/>
      <c r="F55" s="104"/>
      <c r="G55" s="63"/>
      <c r="H55" s="105"/>
      <c r="I55" s="208"/>
      <c r="J55" s="104"/>
      <c r="K55" s="104"/>
      <c r="L55" s="63"/>
    </row>
    <row r="56" spans="1:12">
      <c r="C56" s="482" t="s">
        <v>64</v>
      </c>
      <c r="D56" s="482"/>
      <c r="E56" s="482"/>
      <c r="F56" s="482"/>
      <c r="G56" s="482"/>
      <c r="H56" s="482"/>
      <c r="I56" s="482"/>
      <c r="J56" s="482"/>
      <c r="K56" s="482"/>
    </row>
    <row r="57" spans="1:12">
      <c r="C57" s="102"/>
      <c r="D57" s="103"/>
      <c r="E57" s="104"/>
      <c r="F57" s="104"/>
      <c r="H57" s="105"/>
      <c r="I57" s="103"/>
      <c r="J57" s="104"/>
      <c r="K57" s="104"/>
    </row>
    <row r="58" spans="1:12">
      <c r="A58" s="21"/>
      <c r="B58" s="56"/>
      <c r="C58" s="57"/>
      <c r="D58" s="57" t="s">
        <v>192</v>
      </c>
      <c r="E58" s="6"/>
      <c r="F58" s="58"/>
      <c r="G58" s="209"/>
      <c r="H58" s="58" t="s">
        <v>193</v>
      </c>
      <c r="I58" s="59"/>
      <c r="J58" s="104"/>
      <c r="K58" s="104"/>
    </row>
    <row r="59" spans="1:12">
      <c r="A59" s="60"/>
      <c r="B59" s="453"/>
      <c r="C59" s="453"/>
      <c r="D59" s="453" t="s">
        <v>67</v>
      </c>
      <c r="E59" s="453"/>
      <c r="F59" s="147"/>
      <c r="G59" s="147"/>
      <c r="H59" s="454" t="s">
        <v>68</v>
      </c>
      <c r="I59" s="454"/>
      <c r="J59" s="455" t="s">
        <v>69</v>
      </c>
      <c r="K59" s="455"/>
    </row>
    <row r="60" spans="1:12">
      <c r="A60" s="61"/>
      <c r="B60" s="450"/>
      <c r="C60" s="450"/>
      <c r="D60" s="450" t="s">
        <v>70</v>
      </c>
      <c r="E60" s="450"/>
      <c r="H60" s="451" t="s">
        <v>71</v>
      </c>
      <c r="I60" s="451"/>
      <c r="J60" s="450" t="s">
        <v>72</v>
      </c>
      <c r="K60" s="450"/>
    </row>
    <row r="61" spans="1:12">
      <c r="A61" s="6"/>
      <c r="B61" s="6"/>
      <c r="C61" s="6"/>
      <c r="D61" s="6"/>
      <c r="E61" s="6"/>
      <c r="F61" s="6"/>
      <c r="G61" s="6"/>
      <c r="H61" s="6"/>
      <c r="I61" s="6"/>
    </row>
    <row r="62" spans="1:12">
      <c r="E62" s="210"/>
    </row>
    <row r="63" spans="1:12">
      <c r="E63" s="210"/>
    </row>
    <row r="64" spans="1:12" ht="15" customHeight="1"/>
    <row r="65" ht="15" customHeight="1"/>
    <row r="66" ht="15" customHeight="1"/>
  </sheetData>
  <mergeCells count="73">
    <mergeCell ref="B60:C60"/>
    <mergeCell ref="D60:E60"/>
    <mergeCell ref="H60:I60"/>
    <mergeCell ref="J60:K60"/>
    <mergeCell ref="H51:I51"/>
    <mergeCell ref="C56:K56"/>
    <mergeCell ref="B59:C59"/>
    <mergeCell ref="D59:E59"/>
    <mergeCell ref="H59:I59"/>
    <mergeCell ref="J59:K59"/>
    <mergeCell ref="H49:I49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H46:I46"/>
    <mergeCell ref="H47:I47"/>
    <mergeCell ref="H34:I34"/>
    <mergeCell ref="C27:D27"/>
    <mergeCell ref="H27:I27"/>
    <mergeCell ref="C28:D28"/>
    <mergeCell ref="H28:I28"/>
    <mergeCell ref="C29:D29"/>
    <mergeCell ref="H29:I29"/>
    <mergeCell ref="C31:D31"/>
    <mergeCell ref="H31:I31"/>
    <mergeCell ref="C32:D32"/>
    <mergeCell ref="H32:I32"/>
    <mergeCell ref="H33:I33"/>
    <mergeCell ref="H23:I23"/>
    <mergeCell ref="C24:D24"/>
    <mergeCell ref="H24:I24"/>
    <mergeCell ref="C25:D25"/>
    <mergeCell ref="C26:D26"/>
    <mergeCell ref="H26:I26"/>
    <mergeCell ref="C22:D22"/>
    <mergeCell ref="H22:I22"/>
    <mergeCell ref="C16:D16"/>
    <mergeCell ref="H16:I16"/>
    <mergeCell ref="C17:D17"/>
    <mergeCell ref="H17:I17"/>
    <mergeCell ref="C18:D18"/>
    <mergeCell ref="H18:I18"/>
    <mergeCell ref="H19:I19"/>
    <mergeCell ref="C20:D20"/>
    <mergeCell ref="H20:I20"/>
    <mergeCell ref="C21:D21"/>
    <mergeCell ref="H21:I21"/>
    <mergeCell ref="C15:D15"/>
    <mergeCell ref="H15:I15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C8:D8"/>
    <mergeCell ref="H8:I8"/>
    <mergeCell ref="D2:J2"/>
    <mergeCell ref="D3:J3"/>
    <mergeCell ref="D4:J4"/>
    <mergeCell ref="D5:J5"/>
    <mergeCell ref="D7:K7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topLeftCell="E39" workbookViewId="0">
      <selection activeCell="D7" sqref="D7:J7"/>
    </sheetView>
  </sheetViews>
  <sheetFormatPr baseColWidth="10" defaultColWidth="0" defaultRowHeight="15" customHeight="1" zeroHeight="1"/>
  <cols>
    <col min="1" max="1" width="2.8554687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4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>
      <c r="B1" s="211"/>
      <c r="C1" s="212"/>
      <c r="D1" s="213"/>
      <c r="E1" s="214"/>
      <c r="F1" s="214"/>
      <c r="G1" s="213"/>
      <c r="H1" s="213"/>
      <c r="I1" s="215"/>
      <c r="J1" s="212"/>
      <c r="K1" s="212"/>
      <c r="L1" s="212"/>
    </row>
    <row r="2" spans="1:13" ht="9" customHeight="1">
      <c r="B2" s="63"/>
      <c r="C2" s="63"/>
      <c r="D2" s="64"/>
      <c r="E2" s="63"/>
      <c r="F2" s="63"/>
      <c r="G2" s="63"/>
      <c r="H2" s="63"/>
      <c r="I2" s="216"/>
      <c r="J2" s="63"/>
      <c r="K2" s="63"/>
      <c r="L2" s="63"/>
    </row>
    <row r="3" spans="1:13" ht="18">
      <c r="B3" s="106"/>
      <c r="D3" s="491" t="s">
        <v>0</v>
      </c>
      <c r="E3" s="491"/>
      <c r="F3" s="491"/>
      <c r="G3" s="491"/>
      <c r="H3" s="491"/>
      <c r="I3" s="491"/>
      <c r="J3" s="491"/>
      <c r="K3" s="179"/>
      <c r="L3" s="179"/>
    </row>
    <row r="4" spans="1:13" ht="18">
      <c r="B4" s="181"/>
      <c r="D4" s="491" t="s">
        <v>194</v>
      </c>
      <c r="E4" s="491"/>
      <c r="F4" s="491"/>
      <c r="G4" s="491"/>
      <c r="H4" s="491"/>
      <c r="I4" s="491"/>
      <c r="J4" s="491"/>
      <c r="K4" s="181"/>
      <c r="L4" s="181"/>
    </row>
    <row r="5" spans="1:13" ht="18">
      <c r="B5" s="183"/>
      <c r="D5" s="491" t="s">
        <v>195</v>
      </c>
      <c r="E5" s="491"/>
      <c r="F5" s="491"/>
      <c r="G5" s="491"/>
      <c r="H5" s="491"/>
      <c r="I5" s="491"/>
      <c r="J5" s="491"/>
      <c r="K5" s="181"/>
      <c r="L5" s="181"/>
    </row>
    <row r="6" spans="1:13" ht="18">
      <c r="B6" s="183"/>
      <c r="D6" s="491" t="s">
        <v>3</v>
      </c>
      <c r="E6" s="491"/>
      <c r="F6" s="491"/>
      <c r="G6" s="491"/>
      <c r="H6" s="491"/>
      <c r="I6" s="491"/>
      <c r="J6" s="491"/>
      <c r="K6" s="181"/>
      <c r="L6" s="181"/>
    </row>
    <row r="7" spans="1:13" s="217" customFormat="1">
      <c r="A7"/>
      <c r="B7" s="183"/>
      <c r="C7" s="69"/>
      <c r="D7" s="446"/>
      <c r="E7" s="446"/>
      <c r="F7" s="446"/>
      <c r="G7" s="446"/>
      <c r="H7" s="446"/>
      <c r="I7" s="446"/>
      <c r="J7" s="446"/>
      <c r="K7" s="11"/>
    </row>
    <row r="8" spans="1:13" ht="10.5" customHeight="1">
      <c r="B8" s="179"/>
      <c r="C8" s="179"/>
      <c r="D8" s="179"/>
      <c r="E8" s="179"/>
      <c r="F8" s="179"/>
      <c r="G8" s="179"/>
    </row>
    <row r="9" spans="1:13" ht="11.25" customHeight="1">
      <c r="B9" s="183"/>
      <c r="C9" s="218"/>
      <c r="D9" s="218"/>
      <c r="E9" s="218"/>
      <c r="F9" s="218"/>
      <c r="G9" s="186"/>
      <c r="H9" s="63"/>
      <c r="I9" s="216"/>
      <c r="J9" s="63"/>
      <c r="K9" s="63"/>
      <c r="L9" s="63"/>
    </row>
    <row r="10" spans="1:13" ht="8.25" customHeight="1">
      <c r="B10" s="187"/>
      <c r="C10" s="187"/>
      <c r="D10" s="187"/>
      <c r="E10" s="188"/>
      <c r="F10" s="188"/>
      <c r="G10" s="109"/>
      <c r="H10" s="63"/>
      <c r="I10" s="216"/>
      <c r="J10" s="63"/>
      <c r="K10" s="63"/>
      <c r="L10" s="63"/>
    </row>
    <row r="11" spans="1:13">
      <c r="B11" s="219"/>
      <c r="C11" s="480" t="s">
        <v>75</v>
      </c>
      <c r="D11" s="480"/>
      <c r="E11" s="190" t="s">
        <v>196</v>
      </c>
      <c r="F11" s="190" t="s">
        <v>197</v>
      </c>
      <c r="G11" s="191"/>
      <c r="H11" s="480" t="s">
        <v>75</v>
      </c>
      <c r="I11" s="480"/>
      <c r="J11" s="190" t="s">
        <v>196</v>
      </c>
      <c r="K11" s="190" t="s">
        <v>197</v>
      </c>
      <c r="L11" s="192"/>
    </row>
    <row r="12" spans="1:13">
      <c r="B12" s="193"/>
      <c r="C12" s="194"/>
      <c r="D12" s="194"/>
      <c r="E12" s="195"/>
      <c r="F12" s="195"/>
      <c r="G12" s="106"/>
      <c r="H12" s="63"/>
      <c r="I12" s="216"/>
      <c r="J12" s="63"/>
      <c r="K12" s="63"/>
      <c r="L12" s="196"/>
    </row>
    <row r="13" spans="1:13">
      <c r="B13" s="89"/>
      <c r="C13" s="220"/>
      <c r="D13" s="220"/>
      <c r="E13" s="221"/>
      <c r="F13" s="221"/>
      <c r="G13" s="64"/>
      <c r="H13" s="63"/>
      <c r="I13" s="216"/>
      <c r="J13" s="170"/>
      <c r="K13" s="222"/>
      <c r="L13" s="196"/>
      <c r="M13" s="223"/>
    </row>
    <row r="14" spans="1:13">
      <c r="B14" s="201"/>
      <c r="C14" s="464" t="s">
        <v>6</v>
      </c>
      <c r="D14" s="464"/>
      <c r="E14" s="136">
        <f>+E16+E26</f>
        <v>-27887389.459999572</v>
      </c>
      <c r="F14" s="136">
        <f>+F16+F26</f>
        <v>256833799.57000014</v>
      </c>
      <c r="G14" s="90"/>
      <c r="H14" s="464" t="s">
        <v>7</v>
      </c>
      <c r="I14" s="464"/>
      <c r="J14" s="136">
        <f>+J16+J27</f>
        <v>5762232</v>
      </c>
      <c r="K14" s="136">
        <f>+K16+K27</f>
        <v>-21304616.38000001</v>
      </c>
      <c r="L14" s="224"/>
      <c r="M14" s="225"/>
    </row>
    <row r="15" spans="1:13">
      <c r="B15" s="200"/>
      <c r="C15" s="155"/>
      <c r="D15" s="107"/>
      <c r="E15" s="226"/>
      <c r="F15" s="226"/>
      <c r="G15" s="90"/>
      <c r="H15" s="155"/>
      <c r="I15" s="155"/>
      <c r="J15" s="226"/>
      <c r="K15" s="226"/>
      <c r="L15" s="224"/>
      <c r="M15" s="64"/>
    </row>
    <row r="16" spans="1:13">
      <c r="B16" s="200"/>
      <c r="C16" s="464" t="s">
        <v>8</v>
      </c>
      <c r="D16" s="464"/>
      <c r="E16" s="136">
        <f>SUM(E19:E24)</f>
        <v>-89360.20000000007</v>
      </c>
      <c r="F16" s="136">
        <f>SUM(F18:F24)</f>
        <v>249142020.47000015</v>
      </c>
      <c r="G16" s="90"/>
      <c r="H16" s="464" t="s">
        <v>9</v>
      </c>
      <c r="I16" s="464"/>
      <c r="J16" s="136">
        <f>SUM(J18:J25)</f>
        <v>792000</v>
      </c>
      <c r="K16" s="136">
        <f>SUM(K18:K25)</f>
        <v>-13976398.99000001</v>
      </c>
      <c r="L16" s="224"/>
      <c r="M16" s="64"/>
    </row>
    <row r="17" spans="2:13">
      <c r="B17" s="200"/>
      <c r="C17" s="155"/>
      <c r="D17" s="107"/>
      <c r="E17" s="226"/>
      <c r="F17" s="226"/>
      <c r="G17" s="90"/>
      <c r="H17" s="155"/>
      <c r="I17" s="155"/>
      <c r="J17" s="226"/>
      <c r="K17" s="226"/>
      <c r="L17" s="224"/>
    </row>
    <row r="18" spans="2:13">
      <c r="B18" s="201"/>
      <c r="C18" s="468" t="s">
        <v>10</v>
      </c>
      <c r="D18" s="468"/>
      <c r="E18" s="227">
        <v>0</v>
      </c>
      <c r="F18" s="227">
        <v>249142020.47000015</v>
      </c>
      <c r="G18" s="90"/>
      <c r="H18" s="468" t="s">
        <v>11</v>
      </c>
      <c r="I18" s="468"/>
      <c r="J18" s="227">
        <v>0</v>
      </c>
      <c r="K18" s="227">
        <v>-13976398.99000001</v>
      </c>
      <c r="L18" s="224"/>
      <c r="M18" s="64"/>
    </row>
    <row r="19" spans="2:13">
      <c r="B19" s="201"/>
      <c r="C19" s="468" t="s">
        <v>12</v>
      </c>
      <c r="D19" s="468"/>
      <c r="E19" s="227">
        <v>-51783.190000000061</v>
      </c>
      <c r="F19" s="227">
        <v>0</v>
      </c>
      <c r="G19" s="90"/>
      <c r="H19" s="468" t="s">
        <v>13</v>
      </c>
      <c r="I19" s="468"/>
      <c r="J19" s="227">
        <v>0</v>
      </c>
      <c r="K19" s="227">
        <v>0</v>
      </c>
      <c r="L19" s="224"/>
      <c r="M19" s="64"/>
    </row>
    <row r="20" spans="2:13">
      <c r="B20" s="201"/>
      <c r="C20" s="468" t="s">
        <v>14</v>
      </c>
      <c r="D20" s="468"/>
      <c r="E20" s="227">
        <v>0</v>
      </c>
      <c r="F20" s="227">
        <v>0</v>
      </c>
      <c r="G20" s="90"/>
      <c r="H20" s="468" t="s">
        <v>15</v>
      </c>
      <c r="I20" s="468"/>
      <c r="J20" s="227">
        <v>792000</v>
      </c>
      <c r="K20" s="227">
        <v>0</v>
      </c>
      <c r="L20" s="224"/>
      <c r="M20" s="64"/>
    </row>
    <row r="21" spans="2:13">
      <c r="B21" s="201"/>
      <c r="C21" s="468" t="s">
        <v>16</v>
      </c>
      <c r="D21" s="468"/>
      <c r="E21" s="227">
        <v>0</v>
      </c>
      <c r="F21" s="227">
        <v>0</v>
      </c>
      <c r="G21" s="90"/>
      <c r="H21" s="468" t="s">
        <v>17</v>
      </c>
      <c r="I21" s="468"/>
      <c r="J21" s="227">
        <v>0</v>
      </c>
      <c r="K21" s="227">
        <v>0</v>
      </c>
      <c r="L21" s="224"/>
      <c r="M21" s="64"/>
    </row>
    <row r="22" spans="2:13">
      <c r="B22" s="201"/>
      <c r="C22" s="468" t="s">
        <v>18</v>
      </c>
      <c r="D22" s="468"/>
      <c r="E22" s="227">
        <v>-37577.01</v>
      </c>
      <c r="F22" s="227">
        <v>0</v>
      </c>
      <c r="G22" s="90"/>
      <c r="H22" s="468" t="s">
        <v>19</v>
      </c>
      <c r="I22" s="468"/>
      <c r="J22" s="227">
        <v>0</v>
      </c>
      <c r="K22" s="227">
        <v>0</v>
      </c>
      <c r="L22" s="224"/>
      <c r="M22" s="64"/>
    </row>
    <row r="23" spans="2:13">
      <c r="B23" s="201"/>
      <c r="C23" s="468" t="s">
        <v>20</v>
      </c>
      <c r="D23" s="468"/>
      <c r="E23" s="227">
        <v>0</v>
      </c>
      <c r="F23" s="227">
        <v>0</v>
      </c>
      <c r="G23" s="90"/>
      <c r="H23" s="468" t="s">
        <v>21</v>
      </c>
      <c r="I23" s="468"/>
      <c r="J23" s="227">
        <v>0</v>
      </c>
      <c r="K23" s="227">
        <v>0</v>
      </c>
      <c r="L23" s="224"/>
      <c r="M23" s="64"/>
    </row>
    <row r="24" spans="2:13">
      <c r="B24" s="201"/>
      <c r="C24" s="468" t="s">
        <v>22</v>
      </c>
      <c r="D24" s="468"/>
      <c r="E24" s="227">
        <v>0</v>
      </c>
      <c r="F24" s="227">
        <v>0</v>
      </c>
      <c r="G24" s="90"/>
      <c r="H24" s="468" t="s">
        <v>23</v>
      </c>
      <c r="I24" s="468"/>
      <c r="J24" s="227">
        <v>0</v>
      </c>
      <c r="K24" s="227">
        <v>0</v>
      </c>
      <c r="L24" s="224"/>
      <c r="M24" s="64"/>
    </row>
    <row r="25" spans="2:13">
      <c r="B25" s="200"/>
      <c r="C25" s="155"/>
      <c r="D25" s="107"/>
      <c r="E25" s="226"/>
      <c r="F25" s="226"/>
      <c r="G25" s="90"/>
      <c r="H25" s="468" t="s">
        <v>24</v>
      </c>
      <c r="I25" s="468"/>
      <c r="J25" s="227">
        <v>0</v>
      </c>
      <c r="K25" s="227">
        <v>0</v>
      </c>
      <c r="L25" s="224"/>
      <c r="M25" s="64"/>
    </row>
    <row r="26" spans="2:13">
      <c r="B26" s="200"/>
      <c r="C26" s="464" t="s">
        <v>27</v>
      </c>
      <c r="D26" s="464"/>
      <c r="E26" s="136">
        <f>SUM(E28:E36)</f>
        <v>-27798029.259999573</v>
      </c>
      <c r="F26" s="136">
        <f>SUM(F28:F36)</f>
        <v>7691779.099999994</v>
      </c>
      <c r="G26" s="90"/>
      <c r="H26" s="155"/>
      <c r="I26" s="155"/>
      <c r="J26" s="226"/>
      <c r="K26" s="226"/>
      <c r="L26" s="224"/>
    </row>
    <row r="27" spans="2:13">
      <c r="B27" s="200"/>
      <c r="C27" s="155"/>
      <c r="D27" s="107"/>
      <c r="E27" s="226"/>
      <c r="F27" s="226"/>
      <c r="G27" s="90"/>
      <c r="H27" s="492" t="s">
        <v>28</v>
      </c>
      <c r="I27" s="492"/>
      <c r="J27" s="136">
        <f>SUM(J29:J34)</f>
        <v>4970232</v>
      </c>
      <c r="K27" s="136">
        <f>SUM(K29:K34)</f>
        <v>-7328217.3900000006</v>
      </c>
      <c r="L27" s="224"/>
      <c r="M27" s="64"/>
    </row>
    <row r="28" spans="2:13">
      <c r="B28" s="201"/>
      <c r="C28" s="468" t="s">
        <v>29</v>
      </c>
      <c r="D28" s="468"/>
      <c r="E28" s="227">
        <v>0</v>
      </c>
      <c r="F28" s="227">
        <v>0</v>
      </c>
      <c r="G28" s="90"/>
      <c r="H28" s="155"/>
      <c r="I28" s="155"/>
      <c r="J28" s="226"/>
      <c r="K28" s="226"/>
      <c r="L28" s="224"/>
      <c r="M28" s="48"/>
    </row>
    <row r="29" spans="2:13">
      <c r="B29" s="201"/>
      <c r="C29" s="468" t="s">
        <v>31</v>
      </c>
      <c r="D29" s="468"/>
      <c r="E29" s="227">
        <v>0</v>
      </c>
      <c r="F29" s="227">
        <v>0</v>
      </c>
      <c r="G29" s="90"/>
      <c r="H29" s="468" t="s">
        <v>30</v>
      </c>
      <c r="I29" s="468"/>
      <c r="J29" s="227">
        <v>0</v>
      </c>
      <c r="K29" s="227">
        <v>0</v>
      </c>
      <c r="L29" s="224"/>
      <c r="M29" s="64"/>
    </row>
    <row r="30" spans="2:13">
      <c r="B30" s="201"/>
      <c r="C30" s="468" t="s">
        <v>33</v>
      </c>
      <c r="D30" s="468"/>
      <c r="E30" s="227">
        <v>-19002179.43999958</v>
      </c>
      <c r="F30" s="227">
        <v>0</v>
      </c>
      <c r="G30" s="90"/>
      <c r="H30" s="468" t="s">
        <v>32</v>
      </c>
      <c r="I30" s="468"/>
      <c r="J30" s="227">
        <v>0</v>
      </c>
      <c r="K30" s="227">
        <v>0</v>
      </c>
      <c r="L30" s="224"/>
      <c r="M30" s="64"/>
    </row>
    <row r="31" spans="2:13">
      <c r="B31" s="201"/>
      <c r="C31" s="468" t="s">
        <v>35</v>
      </c>
      <c r="D31" s="468"/>
      <c r="E31" s="227">
        <v>0</v>
      </c>
      <c r="F31" s="175">
        <v>4907779.099999994</v>
      </c>
      <c r="G31" s="90"/>
      <c r="H31" s="468" t="s">
        <v>34</v>
      </c>
      <c r="I31" s="468"/>
      <c r="J31" s="227">
        <v>0</v>
      </c>
      <c r="K31" s="227">
        <v>-7328217.3900000006</v>
      </c>
      <c r="L31" s="224"/>
      <c r="M31" s="64"/>
    </row>
    <row r="32" spans="2:13">
      <c r="B32" s="201"/>
      <c r="C32" s="468" t="s">
        <v>37</v>
      </c>
      <c r="D32" s="468"/>
      <c r="E32" s="227">
        <v>0</v>
      </c>
      <c r="F32" s="227">
        <v>2784000</v>
      </c>
      <c r="G32" s="90"/>
      <c r="H32" s="468" t="s">
        <v>36</v>
      </c>
      <c r="I32" s="468"/>
      <c r="J32" s="227">
        <v>0</v>
      </c>
      <c r="K32" s="227">
        <v>0</v>
      </c>
      <c r="L32" s="224"/>
      <c r="M32" s="64"/>
    </row>
    <row r="33" spans="2:13">
      <c r="B33" s="201"/>
      <c r="C33" s="468" t="s">
        <v>39</v>
      </c>
      <c r="D33" s="468"/>
      <c r="E33" s="227">
        <v>-8795849.8199999928</v>
      </c>
      <c r="F33" s="227">
        <v>0</v>
      </c>
      <c r="G33" s="90"/>
      <c r="H33" s="468" t="s">
        <v>38</v>
      </c>
      <c r="I33" s="468"/>
      <c r="J33" s="227">
        <v>0</v>
      </c>
      <c r="K33" s="227">
        <v>0</v>
      </c>
      <c r="L33" s="224"/>
      <c r="M33" s="64"/>
    </row>
    <row r="34" spans="2:13">
      <c r="B34" s="201"/>
      <c r="C34" s="468" t="s">
        <v>41</v>
      </c>
      <c r="D34" s="468"/>
      <c r="E34" s="227">
        <v>0</v>
      </c>
      <c r="F34" s="227">
        <v>0</v>
      </c>
      <c r="G34" s="90"/>
      <c r="H34" s="468" t="s">
        <v>40</v>
      </c>
      <c r="I34" s="468"/>
      <c r="J34" s="227">
        <v>4970232</v>
      </c>
      <c r="K34" s="227">
        <v>0</v>
      </c>
      <c r="L34" s="224"/>
      <c r="M34" s="64"/>
    </row>
    <row r="35" spans="2:13">
      <c r="B35" s="201"/>
      <c r="C35" s="468" t="s">
        <v>42</v>
      </c>
      <c r="D35" s="468"/>
      <c r="E35" s="227">
        <v>0</v>
      </c>
      <c r="F35" s="227">
        <v>0</v>
      </c>
      <c r="G35" s="90"/>
      <c r="H35" s="155"/>
      <c r="I35" s="155"/>
      <c r="J35" s="228"/>
      <c r="K35" s="228"/>
      <c r="L35" s="224"/>
    </row>
    <row r="36" spans="2:13">
      <c r="B36" s="201"/>
      <c r="C36" s="468" t="s">
        <v>44</v>
      </c>
      <c r="D36" s="468"/>
      <c r="E36" s="227">
        <v>0</v>
      </c>
      <c r="F36" s="227">
        <v>0</v>
      </c>
      <c r="G36" s="90"/>
      <c r="H36" s="464" t="s">
        <v>47</v>
      </c>
      <c r="I36" s="464"/>
      <c r="J36" s="136">
        <f>+J44</f>
        <v>727346943.00999999</v>
      </c>
      <c r="K36" s="136">
        <f>+K44</f>
        <v>-482858148.52000016</v>
      </c>
      <c r="L36" s="224"/>
      <c r="M36" s="225"/>
    </row>
    <row r="37" spans="2:13">
      <c r="B37" s="200"/>
      <c r="C37" s="155"/>
      <c r="D37" s="107"/>
      <c r="E37" s="228"/>
      <c r="F37" s="228"/>
      <c r="G37" s="90"/>
      <c r="H37" s="155"/>
      <c r="I37" s="155"/>
      <c r="J37" s="226"/>
      <c r="K37" s="226"/>
      <c r="L37" s="224"/>
    </row>
    <row r="38" spans="2:13">
      <c r="B38" s="201"/>
      <c r="C38" s="63"/>
      <c r="D38" s="63"/>
      <c r="E38" s="170"/>
      <c r="F38" s="170"/>
      <c r="G38" s="90"/>
      <c r="H38" s="464" t="s">
        <v>49</v>
      </c>
      <c r="I38" s="464"/>
      <c r="J38" s="136">
        <v>0</v>
      </c>
      <c r="K38" s="136">
        <v>0</v>
      </c>
      <c r="L38" s="224"/>
      <c r="M38" s="64"/>
    </row>
    <row r="39" spans="2:13">
      <c r="B39" s="200"/>
      <c r="C39" s="63"/>
      <c r="D39" s="63"/>
      <c r="E39" s="170"/>
      <c r="F39" s="170"/>
      <c r="G39" s="90"/>
      <c r="H39" s="155"/>
      <c r="I39" s="155"/>
      <c r="J39" s="226"/>
      <c r="K39" s="226"/>
      <c r="L39" s="224"/>
    </row>
    <row r="40" spans="2:13">
      <c r="B40" s="201"/>
      <c r="C40" s="63"/>
      <c r="D40" s="63"/>
      <c r="E40" s="170"/>
      <c r="F40" s="170"/>
      <c r="G40" s="90"/>
      <c r="H40" s="468" t="s">
        <v>50</v>
      </c>
      <c r="I40" s="468"/>
      <c r="J40" s="227">
        <v>0</v>
      </c>
      <c r="K40" s="227">
        <v>0</v>
      </c>
      <c r="L40" s="224"/>
      <c r="M40" s="64"/>
    </row>
    <row r="41" spans="2:13">
      <c r="B41" s="200"/>
      <c r="C41" s="63"/>
      <c r="D41" s="63"/>
      <c r="E41" s="170"/>
      <c r="F41" s="170"/>
      <c r="G41" s="90"/>
      <c r="H41" s="468" t="s">
        <v>51</v>
      </c>
      <c r="I41" s="468"/>
      <c r="J41" s="227">
        <v>0</v>
      </c>
      <c r="K41" s="227">
        <v>0</v>
      </c>
      <c r="L41" s="224"/>
      <c r="M41" s="64"/>
    </row>
    <row r="42" spans="2:13">
      <c r="B42" s="201"/>
      <c r="C42" s="63"/>
      <c r="D42" s="63"/>
      <c r="E42" s="170"/>
      <c r="F42" s="170"/>
      <c r="G42" s="90"/>
      <c r="H42" s="468" t="s">
        <v>52</v>
      </c>
      <c r="I42" s="468"/>
      <c r="J42" s="227">
        <v>0</v>
      </c>
      <c r="K42" s="227">
        <v>0</v>
      </c>
      <c r="L42" s="224"/>
      <c r="M42" s="64"/>
    </row>
    <row r="43" spans="2:13">
      <c r="B43" s="201"/>
      <c r="C43" s="63"/>
      <c r="D43" s="63"/>
      <c r="E43" s="170"/>
      <c r="F43" s="170"/>
      <c r="G43" s="90"/>
      <c r="H43" s="155"/>
      <c r="I43" s="155"/>
      <c r="J43" s="226"/>
      <c r="K43" s="226"/>
      <c r="L43" s="224"/>
    </row>
    <row r="44" spans="2:13">
      <c r="B44" s="201"/>
      <c r="C44" s="63"/>
      <c r="D44" s="63"/>
      <c r="E44" s="170"/>
      <c r="F44" s="170"/>
      <c r="G44" s="90"/>
      <c r="H44" s="464" t="s">
        <v>53</v>
      </c>
      <c r="I44" s="464"/>
      <c r="J44" s="136">
        <f>SUM(J46:J50)</f>
        <v>727346943.00999999</v>
      </c>
      <c r="K44" s="136">
        <f>SUM(K46:K50)</f>
        <v>-482858148.52000016</v>
      </c>
      <c r="L44" s="224"/>
      <c r="M44" s="64"/>
    </row>
    <row r="45" spans="2:13">
      <c r="B45" s="201"/>
      <c r="C45" s="63"/>
      <c r="D45" s="63"/>
      <c r="E45" s="170"/>
      <c r="F45" s="170"/>
      <c r="G45" s="90"/>
      <c r="H45" s="155"/>
      <c r="I45" s="155"/>
      <c r="J45" s="226"/>
      <c r="K45" s="226"/>
      <c r="L45" s="224"/>
      <c r="M45" s="48"/>
    </row>
    <row r="46" spans="2:13">
      <c r="B46" s="201"/>
      <c r="C46" s="63"/>
      <c r="D46" s="63"/>
      <c r="E46" s="170"/>
      <c r="F46" s="170"/>
      <c r="G46" s="90"/>
      <c r="H46" s="468" t="s">
        <v>54</v>
      </c>
      <c r="I46" s="468"/>
      <c r="J46" s="227">
        <v>0</v>
      </c>
      <c r="K46" s="227">
        <v>-74753899.469999969</v>
      </c>
      <c r="L46" s="224"/>
      <c r="M46" s="64"/>
    </row>
    <row r="47" spans="2:13">
      <c r="B47" s="201"/>
      <c r="C47" s="63"/>
      <c r="D47" s="63"/>
      <c r="E47" s="170"/>
      <c r="F47" s="170"/>
      <c r="G47" s="90"/>
      <c r="H47" s="468" t="s">
        <v>55</v>
      </c>
      <c r="I47" s="468"/>
      <c r="J47" s="227">
        <v>0</v>
      </c>
      <c r="K47" s="227">
        <v>-408104249.05000019</v>
      </c>
      <c r="L47" s="224"/>
      <c r="M47" s="64"/>
    </row>
    <row r="48" spans="2:13">
      <c r="B48" s="201"/>
      <c r="C48" s="63"/>
      <c r="D48" s="63"/>
      <c r="E48" s="170"/>
      <c r="F48" s="170"/>
      <c r="G48" s="90"/>
      <c r="H48" s="468" t="s">
        <v>56</v>
      </c>
      <c r="I48" s="468"/>
      <c r="J48" s="227">
        <v>0</v>
      </c>
      <c r="K48" s="227">
        <v>0</v>
      </c>
      <c r="L48" s="224"/>
      <c r="M48" s="64"/>
    </row>
    <row r="49" spans="2:13">
      <c r="B49" s="201"/>
      <c r="C49" s="63"/>
      <c r="D49" s="63"/>
      <c r="E49" s="170"/>
      <c r="F49" s="170"/>
      <c r="G49" s="90"/>
      <c r="H49" s="468" t="s">
        <v>57</v>
      </c>
      <c r="I49" s="468"/>
      <c r="J49" s="227">
        <v>0</v>
      </c>
      <c r="K49" s="227">
        <v>0</v>
      </c>
      <c r="L49" s="224"/>
      <c r="M49" s="64"/>
    </row>
    <row r="50" spans="2:13">
      <c r="B50" s="200"/>
      <c r="C50" s="63"/>
      <c r="D50" s="63"/>
      <c r="E50" s="170"/>
      <c r="F50" s="170"/>
      <c r="G50" s="90"/>
      <c r="H50" s="468" t="s">
        <v>58</v>
      </c>
      <c r="I50" s="468"/>
      <c r="J50" s="227">
        <v>727346943.00999999</v>
      </c>
      <c r="K50" s="227">
        <v>0</v>
      </c>
      <c r="L50" s="224"/>
      <c r="M50" s="90"/>
    </row>
    <row r="51" spans="2:13">
      <c r="B51" s="201"/>
      <c r="C51" s="63"/>
      <c r="D51" s="63"/>
      <c r="E51" s="170"/>
      <c r="F51" s="170"/>
      <c r="G51" s="90"/>
      <c r="H51" s="155"/>
      <c r="I51" s="155"/>
      <c r="J51" s="226"/>
      <c r="K51" s="226"/>
      <c r="L51" s="224"/>
    </row>
    <row r="52" spans="2:13">
      <c r="B52" s="200"/>
      <c r="C52" s="63"/>
      <c r="D52" s="63"/>
      <c r="E52" s="63"/>
      <c r="F52" s="63"/>
      <c r="G52" s="64"/>
      <c r="H52" s="464" t="s">
        <v>198</v>
      </c>
      <c r="I52" s="464"/>
      <c r="J52" s="136">
        <v>0</v>
      </c>
      <c r="K52" s="136">
        <v>0</v>
      </c>
      <c r="L52" s="224"/>
      <c r="M52" s="64"/>
    </row>
    <row r="53" spans="2:13" ht="6.75" customHeight="1">
      <c r="B53" s="201"/>
      <c r="C53" s="63"/>
      <c r="D53" s="63"/>
      <c r="E53" s="63"/>
      <c r="F53" s="63"/>
      <c r="G53" s="217"/>
      <c r="H53" s="155"/>
      <c r="I53" s="155"/>
      <c r="J53" s="226"/>
      <c r="K53" s="226"/>
      <c r="L53" s="224"/>
    </row>
    <row r="54" spans="2:13">
      <c r="B54" s="201"/>
      <c r="C54" s="63"/>
      <c r="D54" s="63"/>
      <c r="E54" s="63"/>
      <c r="F54" s="63"/>
      <c r="G54" s="64"/>
      <c r="H54" s="468" t="s">
        <v>60</v>
      </c>
      <c r="I54" s="468"/>
      <c r="J54" s="227">
        <v>0</v>
      </c>
      <c r="K54" s="227">
        <v>0</v>
      </c>
      <c r="L54" s="224"/>
      <c r="M54" s="64"/>
    </row>
    <row r="55" spans="2:13">
      <c r="B55" s="201"/>
      <c r="C55" s="63"/>
      <c r="D55" s="63"/>
      <c r="E55" s="63"/>
      <c r="F55" s="63"/>
      <c r="G55" s="64"/>
      <c r="H55" s="468" t="s">
        <v>61</v>
      </c>
      <c r="I55" s="468"/>
      <c r="J55" s="227">
        <v>0</v>
      </c>
      <c r="K55" s="227">
        <v>0</v>
      </c>
      <c r="L55" s="224"/>
      <c r="M55" s="64"/>
    </row>
    <row r="56" spans="2:13">
      <c r="B56" s="203"/>
      <c r="C56" s="204"/>
      <c r="D56" s="229"/>
      <c r="E56" s="230"/>
      <c r="F56" s="231"/>
      <c r="G56" s="231"/>
      <c r="H56" s="204"/>
      <c r="I56" s="232"/>
      <c r="J56" s="230"/>
      <c r="K56" s="231"/>
      <c r="L56" s="233"/>
      <c r="M56" s="223"/>
    </row>
    <row r="57" spans="2:13">
      <c r="B57" s="63"/>
      <c r="C57" s="217"/>
      <c r="D57" s="102"/>
      <c r="E57" s="103"/>
      <c r="F57" s="104"/>
      <c r="G57" s="104"/>
      <c r="H57" s="217"/>
      <c r="I57" s="234"/>
      <c r="J57" s="103"/>
      <c r="K57" s="104"/>
      <c r="L57" s="104"/>
    </row>
    <row r="58" spans="2:13">
      <c r="C58" s="482" t="s">
        <v>64</v>
      </c>
      <c r="D58" s="482"/>
      <c r="E58" s="482"/>
      <c r="F58" s="482"/>
      <c r="G58" s="482"/>
      <c r="H58" s="482"/>
      <c r="I58" s="482"/>
      <c r="J58" s="482"/>
      <c r="K58" s="482"/>
    </row>
    <row r="59" spans="2:13">
      <c r="C59" s="102"/>
      <c r="D59" s="103"/>
      <c r="E59" s="104"/>
      <c r="F59" s="104"/>
      <c r="H59" s="105"/>
      <c r="I59" s="235"/>
      <c r="J59" s="104"/>
      <c r="K59" s="104"/>
    </row>
    <row r="60" spans="2:13">
      <c r="C60" s="102"/>
      <c r="D60" s="103" t="s">
        <v>199</v>
      </c>
      <c r="E60" s="104"/>
      <c r="F60" s="104"/>
      <c r="H60" s="105" t="s">
        <v>200</v>
      </c>
      <c r="I60" s="235"/>
      <c r="J60" s="104"/>
      <c r="K60" s="104"/>
    </row>
    <row r="61" spans="2:13">
      <c r="C61" s="102"/>
      <c r="D61" s="453" t="s">
        <v>67</v>
      </c>
      <c r="E61" s="453"/>
      <c r="F61" s="57"/>
      <c r="G61" s="57"/>
      <c r="H61" s="454" t="s">
        <v>68</v>
      </c>
      <c r="I61" s="454"/>
      <c r="J61" s="455" t="s">
        <v>69</v>
      </c>
      <c r="K61" s="455"/>
      <c r="L61" s="1"/>
    </row>
    <row r="62" spans="2:13">
      <c r="C62" s="236"/>
      <c r="D62" s="450" t="s">
        <v>70</v>
      </c>
      <c r="E62" s="450"/>
      <c r="F62" s="62"/>
      <c r="G62" s="62"/>
      <c r="H62" s="451" t="s">
        <v>71</v>
      </c>
      <c r="I62" s="451"/>
      <c r="J62" s="450" t="s">
        <v>72</v>
      </c>
      <c r="K62" s="450"/>
      <c r="L62" s="1"/>
    </row>
    <row r="63" spans="2:13">
      <c r="C63" s="237"/>
      <c r="D63" s="450"/>
      <c r="E63" s="450"/>
      <c r="F63" s="238"/>
      <c r="G63" s="238"/>
      <c r="H63" s="450"/>
      <c r="I63" s="450"/>
      <c r="J63" s="107"/>
      <c r="K63" s="104"/>
    </row>
    <row r="64" spans="2:13">
      <c r="B64" s="239"/>
      <c r="G64" s="64"/>
    </row>
    <row r="65"/>
    <row r="66"/>
    <row r="67"/>
    <row r="68"/>
    <row r="69"/>
    <row r="70"/>
    <row r="71"/>
    <row r="72"/>
  </sheetData>
  <mergeCells count="66">
    <mergeCell ref="D63:E63"/>
    <mergeCell ref="H63:I63"/>
    <mergeCell ref="H55:I55"/>
    <mergeCell ref="C58:K58"/>
    <mergeCell ref="D61:E61"/>
    <mergeCell ref="H61:I61"/>
    <mergeCell ref="J61:K61"/>
    <mergeCell ref="D62:E62"/>
    <mergeCell ref="H62:I62"/>
    <mergeCell ref="J62:K62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C11:D11"/>
    <mergeCell ref="H11:I11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7" orientation="landscape" r:id="rId1"/>
  <ignoredErrors>
    <ignoredError sqref="E1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topLeftCell="E30" workbookViewId="0">
      <selection activeCell="F50" sqref="F50"/>
    </sheetView>
  </sheetViews>
  <sheetFormatPr baseColWidth="10" defaultColWidth="0" defaultRowHeight="12" customHeight="1" zeroHeight="1"/>
  <cols>
    <col min="1" max="1" width="3.42578125" style="106" customWidth="1"/>
    <col min="2" max="3" width="3.7109375" style="106" customWidth="1"/>
    <col min="4" max="4" width="24" style="106" customWidth="1"/>
    <col min="5" max="5" width="24.7109375" style="106" customWidth="1"/>
    <col min="6" max="6" width="14.5703125" style="106" customWidth="1"/>
    <col min="7" max="8" width="15.42578125" style="64" customWidth="1"/>
    <col min="9" max="9" width="7.7109375" style="106" customWidth="1"/>
    <col min="10" max="11" width="3.7109375" style="67" customWidth="1"/>
    <col min="12" max="13" width="18.7109375" style="67" customWidth="1"/>
    <col min="14" max="14" width="14.7109375" style="67" customWidth="1"/>
    <col min="15" max="16" width="13.28515625" style="67" customWidth="1"/>
    <col min="17" max="17" width="1.85546875" style="67" customWidth="1"/>
    <col min="18" max="18" width="3" style="67" customWidth="1"/>
    <col min="19" max="16384" width="0" style="67" hidden="1"/>
  </cols>
  <sheetData>
    <row r="1" spans="1:17"/>
    <row r="2" spans="1:17" s="63" customFormat="1" ht="15">
      <c r="B2" s="179"/>
      <c r="C2" s="179"/>
      <c r="D2" s="179"/>
      <c r="E2" s="493" t="s">
        <v>0</v>
      </c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179"/>
      <c r="Q2" s="179"/>
    </row>
    <row r="3" spans="1:17" ht="15">
      <c r="B3" s="179"/>
      <c r="C3" s="179"/>
      <c r="D3" s="179"/>
      <c r="E3" s="493" t="s">
        <v>201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179"/>
      <c r="Q3" s="179"/>
    </row>
    <row r="4" spans="1:17" ht="15">
      <c r="B4" s="179"/>
      <c r="C4" s="179"/>
      <c r="D4" s="179"/>
      <c r="E4" s="493" t="s">
        <v>202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179"/>
      <c r="Q4" s="179"/>
    </row>
    <row r="5" spans="1:17" ht="15">
      <c r="B5" s="179"/>
      <c r="C5" s="179"/>
      <c r="D5" s="179"/>
      <c r="E5" s="493" t="s">
        <v>3</v>
      </c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179"/>
      <c r="Q5" s="179"/>
    </row>
    <row r="6" spans="1:17" ht="15">
      <c r="C6" s="218"/>
      <c r="D6" s="240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63"/>
      <c r="Q6" s="63"/>
    </row>
    <row r="7" spans="1:17">
      <c r="A7" s="68"/>
      <c r="B7" s="457"/>
      <c r="C7" s="457"/>
      <c r="D7" s="457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70"/>
      <c r="Q7" s="63"/>
    </row>
    <row r="8" spans="1:17" s="63" customFormat="1">
      <c r="A8" s="106"/>
      <c r="B8" s="218"/>
      <c r="C8" s="218"/>
      <c r="D8" s="240"/>
      <c r="E8" s="218"/>
      <c r="F8" s="218"/>
      <c r="G8" s="243"/>
      <c r="H8" s="243"/>
      <c r="I8" s="240"/>
    </row>
    <row r="9" spans="1:17" s="63" customFormat="1">
      <c r="A9" s="106"/>
      <c r="B9" s="106"/>
      <c r="C9" s="244"/>
      <c r="D9" s="240"/>
      <c r="E9" s="244"/>
      <c r="F9" s="244"/>
      <c r="G9" s="245"/>
      <c r="H9" s="245"/>
      <c r="I9" s="240"/>
    </row>
    <row r="10" spans="1:17" s="63" customFormat="1">
      <c r="A10" s="246"/>
      <c r="B10" s="494" t="s">
        <v>75</v>
      </c>
      <c r="C10" s="495"/>
      <c r="D10" s="495"/>
      <c r="E10" s="495"/>
      <c r="F10" s="191"/>
      <c r="G10" s="190">
        <v>2017</v>
      </c>
      <c r="H10" s="190">
        <v>2016</v>
      </c>
      <c r="I10" s="247"/>
      <c r="J10" s="495" t="s">
        <v>75</v>
      </c>
      <c r="K10" s="495"/>
      <c r="L10" s="495"/>
      <c r="M10" s="495"/>
      <c r="N10" s="191"/>
      <c r="O10" s="190">
        <v>2017</v>
      </c>
      <c r="P10" s="190">
        <v>2016</v>
      </c>
      <c r="Q10" s="248"/>
    </row>
    <row r="11" spans="1:17" s="63" customFormat="1">
      <c r="A11" s="106"/>
      <c r="B11" s="193"/>
      <c r="C11" s="106"/>
      <c r="D11" s="194"/>
      <c r="E11" s="194"/>
      <c r="F11" s="194"/>
      <c r="G11" s="249"/>
      <c r="H11" s="249"/>
      <c r="I11" s="106"/>
      <c r="Q11" s="196"/>
    </row>
    <row r="12" spans="1:17" s="63" customFormat="1">
      <c r="A12" s="64"/>
      <c r="B12" s="89"/>
      <c r="C12" s="220"/>
      <c r="D12" s="220"/>
      <c r="E12" s="220"/>
      <c r="F12" s="220"/>
      <c r="G12" s="249"/>
      <c r="H12" s="249"/>
      <c r="I12" s="64"/>
      <c r="Q12" s="196"/>
    </row>
    <row r="13" spans="1:17">
      <c r="A13" s="64"/>
      <c r="B13" s="496" t="s">
        <v>203</v>
      </c>
      <c r="C13" s="497"/>
      <c r="D13" s="497"/>
      <c r="E13" s="497"/>
      <c r="F13" s="497"/>
      <c r="G13" s="249"/>
      <c r="H13" s="249"/>
      <c r="I13" s="64"/>
      <c r="J13" s="497" t="s">
        <v>204</v>
      </c>
      <c r="K13" s="497"/>
      <c r="L13" s="497"/>
      <c r="M13" s="497"/>
      <c r="N13" s="497"/>
      <c r="O13" s="250"/>
      <c r="P13" s="250"/>
      <c r="Q13" s="196"/>
    </row>
    <row r="14" spans="1:17">
      <c r="A14" s="64"/>
      <c r="B14" s="89"/>
      <c r="C14" s="220"/>
      <c r="D14" s="64"/>
      <c r="E14" s="220"/>
      <c r="F14" s="220"/>
      <c r="G14" s="249"/>
      <c r="H14" s="249"/>
      <c r="I14" s="64"/>
      <c r="J14" s="64"/>
      <c r="K14" s="220"/>
      <c r="L14" s="220"/>
      <c r="M14" s="220"/>
      <c r="N14" s="220"/>
      <c r="O14" s="250"/>
      <c r="P14" s="250"/>
      <c r="Q14" s="196"/>
    </row>
    <row r="15" spans="1:17">
      <c r="A15" s="64"/>
      <c r="B15" s="89"/>
      <c r="C15" s="497" t="s">
        <v>196</v>
      </c>
      <c r="D15" s="497"/>
      <c r="E15" s="497"/>
      <c r="F15" s="497"/>
      <c r="G15" s="251">
        <f>SUM(G16:G26)</f>
        <v>555519984.81999993</v>
      </c>
      <c r="H15" s="251">
        <f>SUM(H16:H26)</f>
        <v>427693698.11000001</v>
      </c>
      <c r="I15" s="64"/>
      <c r="J15" s="64"/>
      <c r="K15" s="497" t="s">
        <v>196</v>
      </c>
      <c r="L15" s="497"/>
      <c r="M15" s="497"/>
      <c r="N15" s="497"/>
      <c r="O15" s="252">
        <f>SUM(O16:O18)</f>
        <v>24061771.639999598</v>
      </c>
      <c r="P15" s="252">
        <f>SUM(P16:P18)</f>
        <v>0</v>
      </c>
      <c r="Q15" s="196"/>
    </row>
    <row r="16" spans="1:17">
      <c r="A16" s="64"/>
      <c r="B16" s="89"/>
      <c r="C16" s="220"/>
      <c r="D16" s="498" t="s">
        <v>142</v>
      </c>
      <c r="E16" s="498"/>
      <c r="F16" s="498"/>
      <c r="G16" s="253">
        <v>228107051.00999999</v>
      </c>
      <c r="H16" s="254">
        <v>165006330.74000001</v>
      </c>
      <c r="I16" s="64"/>
      <c r="J16" s="64"/>
      <c r="K16" s="63"/>
      <c r="L16" s="499" t="s">
        <v>33</v>
      </c>
      <c r="M16" s="499"/>
      <c r="N16" s="499"/>
      <c r="O16" s="254">
        <v>19002179.439999599</v>
      </c>
      <c r="P16" s="254">
        <v>0</v>
      </c>
      <c r="Q16" s="196"/>
    </row>
    <row r="17" spans="1:17">
      <c r="A17" s="64"/>
      <c r="B17" s="89"/>
      <c r="C17" s="220"/>
      <c r="D17" s="498" t="s">
        <v>205</v>
      </c>
      <c r="E17" s="498"/>
      <c r="F17" s="498"/>
      <c r="G17" s="254">
        <v>0</v>
      </c>
      <c r="H17" s="254">
        <v>0</v>
      </c>
      <c r="I17" s="64"/>
      <c r="J17" s="64"/>
      <c r="K17" s="63"/>
      <c r="L17" s="499" t="s">
        <v>35</v>
      </c>
      <c r="M17" s="499"/>
      <c r="N17" s="499"/>
      <c r="O17" s="254">
        <v>0</v>
      </c>
      <c r="P17" s="254">
        <v>0</v>
      </c>
      <c r="Q17" s="196"/>
    </row>
    <row r="18" spans="1:17">
      <c r="A18" s="64"/>
      <c r="B18" s="89"/>
      <c r="C18" s="255"/>
      <c r="D18" s="498" t="s">
        <v>206</v>
      </c>
      <c r="E18" s="498"/>
      <c r="F18" s="498"/>
      <c r="G18" s="254">
        <v>0</v>
      </c>
      <c r="H18" s="254">
        <v>0</v>
      </c>
      <c r="I18" s="64"/>
      <c r="J18" s="64"/>
      <c r="K18" s="249"/>
      <c r="L18" s="499" t="s">
        <v>207</v>
      </c>
      <c r="M18" s="499"/>
      <c r="N18" s="499"/>
      <c r="O18" s="254">
        <v>5059592.2</v>
      </c>
      <c r="P18" s="254">
        <v>0</v>
      </c>
      <c r="Q18" s="196"/>
    </row>
    <row r="19" spans="1:17">
      <c r="A19" s="64"/>
      <c r="B19" s="89"/>
      <c r="C19" s="255"/>
      <c r="D19" s="498" t="s">
        <v>148</v>
      </c>
      <c r="E19" s="498"/>
      <c r="F19" s="498"/>
      <c r="G19" s="253">
        <v>18909546.530000001</v>
      </c>
      <c r="H19" s="254">
        <v>16175471.289999999</v>
      </c>
      <c r="I19" s="64"/>
      <c r="J19" s="64"/>
      <c r="K19" s="249"/>
      <c r="L19" s="63"/>
      <c r="M19" s="63"/>
      <c r="N19" s="63"/>
      <c r="O19" s="170"/>
      <c r="P19" s="170"/>
      <c r="Q19" s="196"/>
    </row>
    <row r="20" spans="1:17">
      <c r="A20" s="64"/>
      <c r="B20" s="89"/>
      <c r="C20" s="255"/>
      <c r="D20" s="498" t="s">
        <v>149</v>
      </c>
      <c r="E20" s="498"/>
      <c r="F20" s="498"/>
      <c r="G20" s="254">
        <v>713519</v>
      </c>
      <c r="H20" s="254">
        <v>457181.74</v>
      </c>
      <c r="I20" s="64"/>
      <c r="J20" s="64"/>
      <c r="K20" s="497" t="s">
        <v>197</v>
      </c>
      <c r="L20" s="497"/>
      <c r="M20" s="497"/>
      <c r="N20" s="497"/>
      <c r="O20" s="251">
        <f>SUM(O21:O23)</f>
        <v>50003117.57</v>
      </c>
      <c r="P20" s="251">
        <f>SUM(P21:P23)</f>
        <v>21747687.960000478</v>
      </c>
      <c r="Q20" s="196"/>
    </row>
    <row r="21" spans="1:17">
      <c r="A21" s="64"/>
      <c r="B21" s="89"/>
      <c r="C21" s="255"/>
      <c r="D21" s="498" t="s">
        <v>151</v>
      </c>
      <c r="E21" s="498"/>
      <c r="F21" s="498"/>
      <c r="G21" s="256">
        <v>17381659.440000001</v>
      </c>
      <c r="H21" s="254">
        <v>9493105.5999999996</v>
      </c>
      <c r="I21" s="64"/>
      <c r="J21" s="64"/>
      <c r="K21" s="249"/>
      <c r="L21" s="499" t="s">
        <v>33</v>
      </c>
      <c r="M21" s="499"/>
      <c r="N21" s="499"/>
      <c r="O21" s="254">
        <v>7691779.0999999996</v>
      </c>
      <c r="P21" s="254">
        <v>13652367.480000496</v>
      </c>
      <c r="Q21" s="196"/>
    </row>
    <row r="22" spans="1:17">
      <c r="A22" s="64"/>
      <c r="B22" s="89"/>
      <c r="C22" s="255"/>
      <c r="D22" s="498" t="s">
        <v>153</v>
      </c>
      <c r="E22" s="498"/>
      <c r="F22" s="498"/>
      <c r="G22" s="254">
        <v>0</v>
      </c>
      <c r="H22" s="254">
        <v>0</v>
      </c>
      <c r="I22" s="64"/>
      <c r="J22" s="64"/>
      <c r="K22" s="220"/>
      <c r="L22" s="499" t="s">
        <v>35</v>
      </c>
      <c r="M22" s="499"/>
      <c r="N22" s="499"/>
      <c r="O22" s="254">
        <v>0</v>
      </c>
      <c r="P22" s="254">
        <v>967981.79999998212</v>
      </c>
      <c r="Q22" s="196"/>
    </row>
    <row r="23" spans="1:17">
      <c r="A23" s="64"/>
      <c r="B23" s="89"/>
      <c r="C23" s="255"/>
      <c r="D23" s="498" t="s">
        <v>155</v>
      </c>
      <c r="E23" s="498"/>
      <c r="F23" s="498"/>
      <c r="G23" s="254">
        <v>0</v>
      </c>
      <c r="H23" s="254">
        <v>0</v>
      </c>
      <c r="I23" s="64"/>
      <c r="J23" s="64"/>
      <c r="K23" s="63"/>
      <c r="L23" s="499" t="s">
        <v>208</v>
      </c>
      <c r="M23" s="499"/>
      <c r="N23" s="499"/>
      <c r="O23" s="254">
        <v>42311338.469999999</v>
      </c>
      <c r="P23" s="254">
        <v>7127338.6799999997</v>
      </c>
      <c r="Q23" s="196"/>
    </row>
    <row r="24" spans="1:17">
      <c r="A24" s="64"/>
      <c r="B24" s="89"/>
      <c r="C24" s="220"/>
      <c r="D24" s="498" t="s">
        <v>160</v>
      </c>
      <c r="E24" s="498"/>
      <c r="F24" s="498"/>
      <c r="G24" s="254">
        <v>233704278.88999999</v>
      </c>
      <c r="H24" s="254">
        <v>214752859.61000001</v>
      </c>
      <c r="I24" s="64"/>
      <c r="J24" s="64"/>
      <c r="K24" s="497" t="s">
        <v>209</v>
      </c>
      <c r="L24" s="497"/>
      <c r="M24" s="497"/>
      <c r="N24" s="497"/>
      <c r="O24" s="251">
        <f>O15-O20</f>
        <v>-25941345.930000402</v>
      </c>
      <c r="P24" s="251">
        <f>P15-P20</f>
        <v>-21747687.960000478</v>
      </c>
      <c r="Q24" s="196"/>
    </row>
    <row r="25" spans="1:17">
      <c r="A25" s="64"/>
      <c r="B25" s="89"/>
      <c r="C25" s="255"/>
      <c r="D25" s="498" t="s">
        <v>210</v>
      </c>
      <c r="E25" s="498"/>
      <c r="F25" s="498"/>
      <c r="G25" s="254">
        <v>52297321.649999999</v>
      </c>
      <c r="H25" s="254">
        <v>20433954.920000002</v>
      </c>
      <c r="I25" s="64"/>
      <c r="J25" s="64"/>
      <c r="Q25" s="196"/>
    </row>
    <row r="26" spans="1:17">
      <c r="A26" s="64"/>
      <c r="B26" s="89"/>
      <c r="C26" s="220"/>
      <c r="D26" s="498" t="s">
        <v>211</v>
      </c>
      <c r="E26" s="498"/>
      <c r="F26" s="96"/>
      <c r="G26" s="256">
        <v>4406608.3</v>
      </c>
      <c r="H26" s="254">
        <v>1374794.2100000002</v>
      </c>
      <c r="I26" s="64"/>
      <c r="J26" s="64"/>
      <c r="K26" s="63"/>
      <c r="L26" s="63"/>
      <c r="M26" s="63"/>
      <c r="N26" s="63"/>
      <c r="O26" s="170"/>
      <c r="P26" s="170"/>
      <c r="Q26" s="196"/>
    </row>
    <row r="27" spans="1:17">
      <c r="A27" s="64"/>
      <c r="B27" s="89"/>
      <c r="C27" s="220"/>
      <c r="D27" s="64"/>
      <c r="E27" s="220"/>
      <c r="F27" s="220"/>
      <c r="G27" s="249"/>
      <c r="H27" s="249"/>
      <c r="I27" s="64"/>
      <c r="J27" s="63"/>
      <c r="K27" s="63"/>
      <c r="L27" s="63"/>
      <c r="M27" s="63"/>
      <c r="N27" s="63"/>
      <c r="O27" s="170"/>
      <c r="P27" s="170"/>
      <c r="Q27" s="196"/>
    </row>
    <row r="28" spans="1:17">
      <c r="A28" s="64"/>
      <c r="B28" s="89"/>
      <c r="C28" s="497" t="s">
        <v>197</v>
      </c>
      <c r="D28" s="497"/>
      <c r="E28" s="497"/>
      <c r="F28" s="497"/>
      <c r="G28" s="251">
        <f>SUM(G29:G44)</f>
        <v>271574441.94</v>
      </c>
      <c r="H28" s="251">
        <f>SUM(H29:H44)</f>
        <v>219824126.61000004</v>
      </c>
      <c r="I28" s="64"/>
      <c r="J28" s="497" t="s">
        <v>212</v>
      </c>
      <c r="K28" s="497"/>
      <c r="L28" s="497"/>
      <c r="M28" s="497"/>
      <c r="N28" s="497"/>
      <c r="O28" s="257"/>
      <c r="P28" s="257"/>
      <c r="Q28" s="196"/>
    </row>
    <row r="29" spans="1:17">
      <c r="A29" s="64"/>
      <c r="B29" s="89"/>
      <c r="C29" s="258"/>
      <c r="D29" s="498" t="s">
        <v>213</v>
      </c>
      <c r="E29" s="498"/>
      <c r="F29" s="498"/>
      <c r="G29" s="254">
        <v>129499849.67</v>
      </c>
      <c r="H29" s="254">
        <v>122198637.46000004</v>
      </c>
      <c r="I29" s="64"/>
      <c r="J29" s="64"/>
      <c r="K29" s="220"/>
      <c r="L29" s="220"/>
      <c r="M29" s="220"/>
      <c r="N29" s="220"/>
      <c r="O29" s="257"/>
      <c r="P29" s="257"/>
      <c r="Q29" s="196"/>
    </row>
    <row r="30" spans="1:17">
      <c r="A30" s="64"/>
      <c r="B30" s="89"/>
      <c r="C30" s="258"/>
      <c r="D30" s="498" t="s">
        <v>145</v>
      </c>
      <c r="E30" s="498"/>
      <c r="F30" s="498"/>
      <c r="G30" s="254">
        <v>32189832.850000001</v>
      </c>
      <c r="H30" s="254">
        <v>24560225.479999997</v>
      </c>
      <c r="I30" s="64"/>
      <c r="J30" s="63"/>
      <c r="K30" s="497" t="s">
        <v>196</v>
      </c>
      <c r="L30" s="497"/>
      <c r="M30" s="497"/>
      <c r="N30" s="497"/>
      <c r="O30" s="251">
        <f>O31+O34+O35</f>
        <v>0</v>
      </c>
      <c r="P30" s="251">
        <f>P31+P34+P35</f>
        <v>0</v>
      </c>
      <c r="Q30" s="196"/>
    </row>
    <row r="31" spans="1:17">
      <c r="A31" s="64"/>
      <c r="B31" s="89"/>
      <c r="C31" s="258"/>
      <c r="D31" s="498" t="s">
        <v>147</v>
      </c>
      <c r="E31" s="498"/>
      <c r="F31" s="498"/>
      <c r="G31" s="256">
        <v>83169264.129999995</v>
      </c>
      <c r="H31" s="254">
        <v>59777415.200000003</v>
      </c>
      <c r="I31" s="64"/>
      <c r="J31" s="64"/>
      <c r="K31" s="63"/>
      <c r="L31" s="499" t="s">
        <v>214</v>
      </c>
      <c r="M31" s="499"/>
      <c r="N31" s="499"/>
      <c r="O31" s="254">
        <v>0</v>
      </c>
      <c r="P31" s="254">
        <f>+P32+P33+P34</f>
        <v>0</v>
      </c>
      <c r="Q31" s="196"/>
    </row>
    <row r="32" spans="1:17">
      <c r="A32" s="64"/>
      <c r="B32" s="89"/>
      <c r="C32" s="220"/>
      <c r="D32" s="498" t="s">
        <v>152</v>
      </c>
      <c r="E32" s="498"/>
      <c r="F32" s="498"/>
      <c r="G32" s="254">
        <v>0</v>
      </c>
      <c r="H32" s="254">
        <v>0</v>
      </c>
      <c r="I32" s="64"/>
      <c r="J32" s="64"/>
      <c r="K32" s="258"/>
      <c r="L32" s="499" t="s">
        <v>215</v>
      </c>
      <c r="M32" s="499"/>
      <c r="N32" s="499"/>
      <c r="O32" s="254">
        <v>0</v>
      </c>
      <c r="P32" s="254">
        <v>0</v>
      </c>
      <c r="Q32" s="196"/>
    </row>
    <row r="33" spans="1:17">
      <c r="A33" s="64"/>
      <c r="B33" s="89"/>
      <c r="C33" s="258"/>
      <c r="D33" s="498" t="s">
        <v>216</v>
      </c>
      <c r="E33" s="498"/>
      <c r="F33" s="498"/>
      <c r="G33" s="254">
        <v>0</v>
      </c>
      <c r="H33" s="254">
        <v>0</v>
      </c>
      <c r="I33" s="64"/>
      <c r="J33" s="64"/>
      <c r="K33" s="258"/>
      <c r="L33" s="499" t="s">
        <v>217</v>
      </c>
      <c r="M33" s="499"/>
      <c r="N33" s="499"/>
      <c r="O33" s="254">
        <v>0</v>
      </c>
      <c r="P33" s="254">
        <v>0</v>
      </c>
      <c r="Q33" s="196"/>
    </row>
    <row r="34" spans="1:17">
      <c r="A34" s="64"/>
      <c r="B34" s="89"/>
      <c r="C34" s="258"/>
      <c r="D34" s="498" t="s">
        <v>218</v>
      </c>
      <c r="E34" s="498"/>
      <c r="F34" s="498"/>
      <c r="G34" s="254">
        <v>0</v>
      </c>
      <c r="H34" s="254">
        <v>0</v>
      </c>
      <c r="I34" s="64"/>
      <c r="J34" s="64"/>
      <c r="K34" s="258"/>
      <c r="L34" s="499" t="s">
        <v>219</v>
      </c>
      <c r="M34" s="499"/>
      <c r="N34" s="499"/>
      <c r="O34" s="254">
        <v>0</v>
      </c>
      <c r="P34" s="254">
        <v>0</v>
      </c>
      <c r="Q34" s="196"/>
    </row>
    <row r="35" spans="1:17">
      <c r="A35" s="64"/>
      <c r="B35" s="89"/>
      <c r="C35" s="258"/>
      <c r="D35" s="498" t="s">
        <v>157</v>
      </c>
      <c r="E35" s="498"/>
      <c r="F35" s="498"/>
      <c r="G35" s="256">
        <v>20884131.989999998</v>
      </c>
      <c r="H35" s="254">
        <v>8796092.8399999999</v>
      </c>
      <c r="I35" s="64"/>
      <c r="J35" s="64"/>
      <c r="K35" s="249"/>
      <c r="L35" s="499"/>
      <c r="M35" s="499"/>
      <c r="N35" s="499"/>
      <c r="O35" s="254"/>
      <c r="P35" s="254"/>
      <c r="Q35" s="196"/>
    </row>
    <row r="36" spans="1:17">
      <c r="A36" s="64"/>
      <c r="B36" s="89"/>
      <c r="C36" s="258"/>
      <c r="D36" s="498" t="s">
        <v>159</v>
      </c>
      <c r="E36" s="498"/>
      <c r="F36" s="498"/>
      <c r="G36" s="254">
        <v>0</v>
      </c>
      <c r="H36" s="254">
        <v>0</v>
      </c>
      <c r="I36" s="64"/>
      <c r="J36" s="64"/>
      <c r="K36" s="249"/>
      <c r="L36" s="63"/>
      <c r="M36" s="63"/>
      <c r="N36" s="63"/>
      <c r="O36" s="170"/>
      <c r="P36" s="170"/>
      <c r="Q36" s="196"/>
    </row>
    <row r="37" spans="1:17">
      <c r="A37" s="64"/>
      <c r="B37" s="89"/>
      <c r="C37" s="258"/>
      <c r="D37" s="498" t="s">
        <v>161</v>
      </c>
      <c r="E37" s="498"/>
      <c r="F37" s="498"/>
      <c r="G37" s="254">
        <v>0</v>
      </c>
      <c r="H37" s="254">
        <v>0</v>
      </c>
      <c r="I37" s="64"/>
      <c r="J37" s="64"/>
      <c r="K37" s="497" t="s">
        <v>197</v>
      </c>
      <c r="L37" s="497"/>
      <c r="M37" s="497"/>
      <c r="N37" s="497"/>
      <c r="O37" s="251">
        <f>O39+O40+O41</f>
        <v>8862176.4800000004</v>
      </c>
      <c r="P37" s="251">
        <f>P39+P40+P41</f>
        <v>30418905.719999999</v>
      </c>
      <c r="Q37" s="196"/>
    </row>
    <row r="38" spans="1:17">
      <c r="A38" s="64"/>
      <c r="B38" s="89"/>
      <c r="C38" s="258"/>
      <c r="D38" s="498" t="s">
        <v>163</v>
      </c>
      <c r="E38" s="498"/>
      <c r="F38" s="498"/>
      <c r="G38" s="254">
        <v>0</v>
      </c>
      <c r="H38" s="254">
        <v>0</v>
      </c>
      <c r="I38" s="64"/>
      <c r="J38" s="63"/>
      <c r="K38" s="63"/>
      <c r="L38" s="499" t="s">
        <v>220</v>
      </c>
      <c r="M38" s="499"/>
      <c r="N38" s="499"/>
      <c r="O38" s="254">
        <f>+O39</f>
        <v>8862176.4800000004</v>
      </c>
      <c r="P38" s="254">
        <f>+P39</f>
        <v>30418905.719999999</v>
      </c>
      <c r="Q38" s="196"/>
    </row>
    <row r="39" spans="1:17">
      <c r="A39" s="64"/>
      <c r="B39" s="89"/>
      <c r="C39" s="258"/>
      <c r="D39" s="498" t="s">
        <v>164</v>
      </c>
      <c r="E39" s="498"/>
      <c r="F39" s="498"/>
      <c r="G39" s="256">
        <v>46000</v>
      </c>
      <c r="H39" s="254">
        <v>46000</v>
      </c>
      <c r="I39" s="64"/>
      <c r="J39" s="64"/>
      <c r="K39" s="63"/>
      <c r="L39" s="499" t="s">
        <v>215</v>
      </c>
      <c r="M39" s="499"/>
      <c r="N39" s="499"/>
      <c r="O39" s="256">
        <v>8862176.4800000004</v>
      </c>
      <c r="P39" s="254">
        <v>30418905.719999999</v>
      </c>
      <c r="Q39" s="196"/>
    </row>
    <row r="40" spans="1:17">
      <c r="A40" s="64"/>
      <c r="B40" s="89"/>
      <c r="C40" s="258"/>
      <c r="D40" s="498" t="s">
        <v>166</v>
      </c>
      <c r="E40" s="498"/>
      <c r="F40" s="498"/>
      <c r="G40" s="254">
        <v>0</v>
      </c>
      <c r="H40" s="254">
        <v>0</v>
      </c>
      <c r="I40" s="64"/>
      <c r="J40" s="64"/>
      <c r="K40" s="258"/>
      <c r="L40" s="499" t="s">
        <v>217</v>
      </c>
      <c r="M40" s="499"/>
      <c r="N40" s="499"/>
      <c r="O40" s="254">
        <v>0</v>
      </c>
      <c r="P40" s="254">
        <v>0</v>
      </c>
      <c r="Q40" s="196"/>
    </row>
    <row r="41" spans="1:17">
      <c r="A41" s="64"/>
      <c r="B41" s="89"/>
      <c r="C41" s="258"/>
      <c r="D41" s="498" t="s">
        <v>221</v>
      </c>
      <c r="E41" s="498"/>
      <c r="F41" s="498"/>
      <c r="G41" s="254">
        <v>0</v>
      </c>
      <c r="H41" s="254">
        <v>0</v>
      </c>
      <c r="I41" s="64"/>
      <c r="J41" s="64"/>
      <c r="K41" s="258"/>
      <c r="L41" s="499" t="s">
        <v>222</v>
      </c>
      <c r="M41" s="499"/>
      <c r="N41" s="499"/>
      <c r="O41" s="254">
        <v>0</v>
      </c>
      <c r="P41" s="254">
        <v>0</v>
      </c>
      <c r="Q41" s="196"/>
    </row>
    <row r="42" spans="1:17">
      <c r="A42" s="64"/>
      <c r="B42" s="89"/>
      <c r="C42" s="220"/>
      <c r="D42" s="498" t="s">
        <v>127</v>
      </c>
      <c r="E42" s="498"/>
      <c r="F42" s="498"/>
      <c r="G42" s="254">
        <v>0</v>
      </c>
      <c r="H42" s="254">
        <v>0</v>
      </c>
      <c r="I42" s="64"/>
      <c r="J42" s="64"/>
      <c r="K42" s="258"/>
      <c r="L42" s="499"/>
      <c r="M42" s="499"/>
      <c r="N42" s="499"/>
      <c r="O42" s="254"/>
      <c r="P42" s="254"/>
      <c r="Q42" s="196"/>
    </row>
    <row r="43" spans="1:17">
      <c r="A43" s="64"/>
      <c r="B43" s="89"/>
      <c r="C43" s="258"/>
      <c r="D43" s="498" t="s">
        <v>173</v>
      </c>
      <c r="E43" s="498"/>
      <c r="F43" s="498"/>
      <c r="G43" s="256">
        <v>1525727</v>
      </c>
      <c r="H43" s="254">
        <v>1002275</v>
      </c>
      <c r="I43" s="64"/>
      <c r="J43" s="64"/>
      <c r="K43" s="249"/>
      <c r="L43" s="63"/>
      <c r="M43" s="63"/>
      <c r="N43" s="63"/>
      <c r="O43" s="170"/>
      <c r="P43" s="170"/>
      <c r="Q43" s="196"/>
    </row>
    <row r="44" spans="1:17">
      <c r="A44" s="64"/>
      <c r="B44" s="89"/>
      <c r="C44" s="258"/>
      <c r="D44" s="498" t="s">
        <v>223</v>
      </c>
      <c r="E44" s="498"/>
      <c r="F44" s="498"/>
      <c r="G44" s="254">
        <f>4244756.34+14879.96</f>
        <v>4259636.3</v>
      </c>
      <c r="H44" s="256">
        <v>3443480.63</v>
      </c>
      <c r="I44" s="64"/>
      <c r="J44" s="64"/>
      <c r="K44" s="497" t="s">
        <v>224</v>
      </c>
      <c r="L44" s="497"/>
      <c r="M44" s="497"/>
      <c r="N44" s="497"/>
      <c r="O44" s="251">
        <f>O30-O37</f>
        <v>-8862176.4800000004</v>
      </c>
      <c r="P44" s="251">
        <f>P30-P37</f>
        <v>-30418905.719999999</v>
      </c>
      <c r="Q44" s="196"/>
    </row>
    <row r="45" spans="1:17">
      <c r="A45" s="64"/>
      <c r="B45" s="89"/>
      <c r="C45" s="258"/>
      <c r="D45" s="63"/>
      <c r="E45" s="63"/>
      <c r="F45" s="63"/>
      <c r="G45" s="259"/>
      <c r="H45" s="170"/>
      <c r="I45" s="64"/>
      <c r="J45" s="64"/>
      <c r="K45" s="249"/>
      <c r="L45" s="249"/>
      <c r="M45" s="249"/>
      <c r="N45" s="249"/>
      <c r="O45" s="257"/>
      <c r="P45" s="257"/>
      <c r="Q45" s="196"/>
    </row>
    <row r="46" spans="1:17">
      <c r="A46" s="64"/>
      <c r="B46" s="89"/>
      <c r="C46" s="220"/>
      <c r="D46" s="64"/>
      <c r="E46" s="220"/>
      <c r="F46" s="220"/>
      <c r="G46" s="257"/>
      <c r="H46" s="257"/>
      <c r="I46" s="64"/>
      <c r="J46" s="64"/>
      <c r="K46" s="249"/>
      <c r="L46" s="249"/>
      <c r="M46" s="249"/>
      <c r="N46" s="249"/>
      <c r="O46" s="257"/>
      <c r="P46" s="257"/>
      <c r="Q46" s="196"/>
    </row>
    <row r="47" spans="1:17" s="264" customFormat="1">
      <c r="A47" s="260"/>
      <c r="B47" s="261"/>
      <c r="C47" s="497" t="s">
        <v>225</v>
      </c>
      <c r="D47" s="497"/>
      <c r="E47" s="497"/>
      <c r="F47" s="497"/>
      <c r="G47" s="262">
        <f>G15-G28</f>
        <v>283945542.87999994</v>
      </c>
      <c r="H47" s="262">
        <f>H15-H28</f>
        <v>207869571.49999997</v>
      </c>
      <c r="I47" s="260"/>
      <c r="J47" s="500" t="s">
        <v>226</v>
      </c>
      <c r="K47" s="500"/>
      <c r="L47" s="500"/>
      <c r="M47" s="500"/>
      <c r="N47" s="500"/>
      <c r="O47" s="262">
        <f>G47+O24+O44</f>
        <v>249142020.46999955</v>
      </c>
      <c r="P47" s="262">
        <f>H47+P24+P44</f>
        <v>155702977.81999949</v>
      </c>
      <c r="Q47" s="263"/>
    </row>
    <row r="48" spans="1:17" s="264" customFormat="1">
      <c r="A48" s="260"/>
      <c r="B48" s="261"/>
      <c r="C48" s="258"/>
      <c r="D48" s="258"/>
      <c r="E48" s="258"/>
      <c r="F48" s="258"/>
      <c r="G48" s="265"/>
      <c r="H48" s="265"/>
      <c r="I48" s="260"/>
      <c r="J48" s="266"/>
      <c r="K48" s="266"/>
      <c r="L48" s="266"/>
      <c r="M48" s="266"/>
      <c r="N48" s="266"/>
      <c r="O48" s="262"/>
      <c r="P48" s="262"/>
      <c r="Q48" s="263"/>
    </row>
    <row r="49" spans="1:18" s="264" customFormat="1">
      <c r="A49" s="260"/>
      <c r="B49" s="261"/>
      <c r="C49" s="258"/>
      <c r="D49" s="258"/>
      <c r="E49" s="258"/>
      <c r="F49" s="258"/>
      <c r="G49" s="265"/>
      <c r="H49" s="265"/>
      <c r="I49" s="260"/>
      <c r="J49" s="500" t="s">
        <v>227</v>
      </c>
      <c r="K49" s="500"/>
      <c r="L49" s="500"/>
      <c r="M49" s="500"/>
      <c r="N49" s="500"/>
      <c r="O49" s="267">
        <v>370519246.28000039</v>
      </c>
      <c r="P49" s="267">
        <v>136588085.09</v>
      </c>
      <c r="Q49" s="263"/>
    </row>
    <row r="50" spans="1:18" s="264" customFormat="1">
      <c r="A50" s="260"/>
      <c r="B50" s="261"/>
      <c r="C50" s="258"/>
      <c r="D50" s="258"/>
      <c r="E50" s="258"/>
      <c r="F50" s="258"/>
      <c r="G50" s="268"/>
      <c r="H50" s="265"/>
      <c r="I50" s="260"/>
      <c r="J50" s="500" t="s">
        <v>228</v>
      </c>
      <c r="K50" s="500"/>
      <c r="L50" s="500"/>
      <c r="M50" s="500"/>
      <c r="N50" s="500"/>
      <c r="O50" s="269">
        <f>+O47+O49</f>
        <v>619661266.75</v>
      </c>
      <c r="P50" s="269">
        <f>+P47+P49</f>
        <v>292291062.90999949</v>
      </c>
      <c r="Q50" s="263"/>
    </row>
    <row r="51" spans="1:18" s="264" customFormat="1" ht="13.5" customHeight="1">
      <c r="A51" s="260"/>
      <c r="B51" s="261"/>
      <c r="C51" s="258"/>
      <c r="D51" s="258"/>
      <c r="E51" s="258"/>
      <c r="F51" s="258"/>
      <c r="G51" s="265"/>
      <c r="H51" s="265"/>
      <c r="I51" s="260"/>
      <c r="J51" s="266"/>
      <c r="K51" s="266"/>
      <c r="L51" s="266"/>
      <c r="M51" s="266"/>
      <c r="N51" s="266"/>
      <c r="O51" s="262"/>
      <c r="P51" s="262"/>
      <c r="Q51" s="263"/>
    </row>
    <row r="52" spans="1:18" ht="6" customHeight="1">
      <c r="A52" s="64"/>
      <c r="B52" s="270"/>
      <c r="C52" s="271"/>
      <c r="D52" s="271"/>
      <c r="E52" s="271"/>
      <c r="F52" s="271"/>
      <c r="G52" s="272"/>
      <c r="H52" s="272"/>
      <c r="I52" s="273"/>
      <c r="J52" s="204"/>
      <c r="K52" s="204"/>
      <c r="L52" s="204"/>
      <c r="M52" s="204"/>
      <c r="N52" s="204"/>
      <c r="O52" s="204"/>
      <c r="P52" s="204"/>
      <c r="Q52" s="207"/>
    </row>
    <row r="53" spans="1:18" ht="6" customHeight="1">
      <c r="A53" s="64"/>
      <c r="I53" s="64"/>
      <c r="J53" s="64"/>
      <c r="K53" s="249"/>
      <c r="L53" s="249"/>
      <c r="M53" s="249"/>
      <c r="N53" s="249"/>
      <c r="O53" s="250"/>
      <c r="P53" s="250"/>
      <c r="Q53" s="63"/>
    </row>
    <row r="54" spans="1:18" ht="15" customHeight="1">
      <c r="A54" s="64"/>
      <c r="I54" s="64"/>
      <c r="J54" s="63"/>
      <c r="K54" s="63"/>
      <c r="L54" s="63"/>
      <c r="M54" s="63"/>
      <c r="N54" s="170"/>
      <c r="O54" s="170"/>
      <c r="P54" s="170"/>
      <c r="Q54" s="63"/>
    </row>
    <row r="55" spans="1:18" ht="15" customHeight="1">
      <c r="A55" s="63"/>
      <c r="B55" s="102" t="s">
        <v>64</v>
      </c>
      <c r="C55" s="102"/>
      <c r="D55" s="102"/>
      <c r="E55" s="102"/>
      <c r="F55" s="102"/>
      <c r="G55" s="102"/>
      <c r="H55" s="102"/>
      <c r="I55" s="102"/>
      <c r="J55" s="102"/>
      <c r="K55" s="63"/>
      <c r="L55" s="63"/>
      <c r="M55" s="63"/>
      <c r="N55" s="63"/>
      <c r="O55" s="222"/>
      <c r="P55" s="170"/>
      <c r="Q55" s="63"/>
    </row>
    <row r="56" spans="1:18" ht="9.75" customHeight="1">
      <c r="A56" s="63"/>
      <c r="B56" s="102"/>
      <c r="C56" s="103"/>
      <c r="D56" s="104"/>
      <c r="E56" s="104"/>
      <c r="F56" s="63"/>
      <c r="G56" s="105"/>
      <c r="H56" s="103"/>
      <c r="I56" s="104"/>
      <c r="J56" s="104"/>
      <c r="K56" s="63"/>
      <c r="L56" s="63"/>
      <c r="M56" s="63"/>
      <c r="N56" s="63"/>
      <c r="O56" s="222"/>
      <c r="P56" s="170"/>
      <c r="Q56" s="63"/>
    </row>
    <row r="57" spans="1:18" s="110" customFormat="1" ht="15">
      <c r="B57" s="274"/>
      <c r="C57" s="102"/>
      <c r="D57" s="103"/>
      <c r="E57" s="104"/>
      <c r="F57" s="104"/>
      <c r="G57" s="274"/>
      <c r="H57" s="105"/>
      <c r="I57" s="103"/>
      <c r="J57" s="104"/>
      <c r="K57" s="104"/>
      <c r="L57" s="274"/>
      <c r="M57" s="274"/>
      <c r="N57" s="274"/>
      <c r="O57" s="275"/>
      <c r="P57" s="275"/>
      <c r="Q57" s="274"/>
      <c r="R57" s="274"/>
    </row>
    <row r="58" spans="1:18" s="110" customFormat="1" ht="15">
      <c r="A58" s="21"/>
      <c r="B58" s="56"/>
      <c r="C58" s="57"/>
      <c r="D58" s="57"/>
      <c r="E58" s="6"/>
      <c r="F58" s="58"/>
      <c r="G58" s="209"/>
      <c r="H58" s="58" t="s">
        <v>193</v>
      </c>
      <c r="I58" s="59"/>
      <c r="J58" s="104"/>
      <c r="K58" s="104"/>
      <c r="L58" s="274"/>
      <c r="M58" s="274"/>
      <c r="N58" s="274"/>
      <c r="O58" s="274"/>
      <c r="P58" s="274"/>
      <c r="Q58" s="274"/>
      <c r="R58" s="274"/>
    </row>
    <row r="59" spans="1:18" s="110" customFormat="1" ht="15">
      <c r="A59" s="60"/>
      <c r="B59" s="453"/>
      <c r="C59" s="453"/>
      <c r="D59" s="455" t="s">
        <v>67</v>
      </c>
      <c r="E59" s="455"/>
      <c r="F59" s="453"/>
      <c r="G59" s="453"/>
      <c r="H59" s="276" t="s">
        <v>68</v>
      </c>
      <c r="I59" s="276"/>
      <c r="J59" s="274"/>
      <c r="K59" s="274"/>
      <c r="L59" s="274"/>
      <c r="M59" s="455" t="s">
        <v>69</v>
      </c>
      <c r="N59" s="455"/>
      <c r="O59" s="275"/>
      <c r="P59" s="274"/>
      <c r="Q59" s="274"/>
      <c r="R59" s="274"/>
    </row>
    <row r="60" spans="1:18" s="110" customFormat="1" ht="15" customHeight="1">
      <c r="A60" s="61"/>
      <c r="B60" s="450"/>
      <c r="C60" s="450"/>
      <c r="D60" s="450" t="s">
        <v>70</v>
      </c>
      <c r="E60" s="450"/>
      <c r="F60" s="274"/>
      <c r="G60" s="274"/>
      <c r="H60" s="451" t="s">
        <v>71</v>
      </c>
      <c r="I60" s="451"/>
      <c r="J60" s="274"/>
      <c r="K60" s="274"/>
      <c r="L60" s="274"/>
      <c r="M60" s="450" t="s">
        <v>72</v>
      </c>
      <c r="N60" s="450"/>
      <c r="O60" s="274"/>
      <c r="P60" s="275"/>
      <c r="Q60" s="274"/>
      <c r="R60" s="274"/>
    </row>
  </sheetData>
  <mergeCells count="74">
    <mergeCell ref="B60:C60"/>
    <mergeCell ref="D60:E60"/>
    <mergeCell ref="H60:I60"/>
    <mergeCell ref="M60:N60"/>
    <mergeCell ref="J49:N49"/>
    <mergeCell ref="J50:N50"/>
    <mergeCell ref="B59:C59"/>
    <mergeCell ref="D59:E59"/>
    <mergeCell ref="F59:G59"/>
    <mergeCell ref="M59:N59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1:F31"/>
    <mergeCell ref="L31:N31"/>
    <mergeCell ref="D23:F23"/>
    <mergeCell ref="L23:N23"/>
    <mergeCell ref="D24:F24"/>
    <mergeCell ref="K24:N24"/>
    <mergeCell ref="D25:F25"/>
    <mergeCell ref="D26:E26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G44 O15:P15 P31 O38:P3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0"/>
  <sheetViews>
    <sheetView workbookViewId="0">
      <selection activeCell="I1" sqref="I1"/>
    </sheetView>
  </sheetViews>
  <sheetFormatPr baseColWidth="10" defaultColWidth="0" defaultRowHeight="15"/>
  <cols>
    <col min="1" max="1" width="5.140625" customWidth="1"/>
    <col min="2" max="3" width="11.42578125" customWidth="1"/>
    <col min="4" max="4" width="25" customWidth="1"/>
    <col min="5" max="10" width="19.85546875" customWidth="1"/>
    <col min="11" max="11" width="16.140625" bestFit="1" customWidth="1"/>
  </cols>
  <sheetData>
    <row r="2" spans="2:11">
      <c r="B2" s="277"/>
      <c r="C2" s="278"/>
      <c r="D2" s="278"/>
      <c r="E2" s="278"/>
      <c r="F2" s="278"/>
      <c r="G2" s="278"/>
      <c r="H2" s="278"/>
      <c r="I2" s="278"/>
      <c r="J2" s="279"/>
    </row>
    <row r="3" spans="2:11">
      <c r="B3" s="501" t="s">
        <v>0</v>
      </c>
      <c r="C3" s="502"/>
      <c r="D3" s="502"/>
      <c r="E3" s="502"/>
      <c r="F3" s="502"/>
      <c r="G3" s="502"/>
      <c r="H3" s="502"/>
      <c r="I3" s="502"/>
      <c r="J3" s="503"/>
    </row>
    <row r="4" spans="2:11">
      <c r="B4" s="501" t="s">
        <v>229</v>
      </c>
      <c r="C4" s="502"/>
      <c r="D4" s="502"/>
      <c r="E4" s="502"/>
      <c r="F4" s="502"/>
      <c r="G4" s="502"/>
      <c r="H4" s="502"/>
      <c r="I4" s="502"/>
      <c r="J4" s="503"/>
    </row>
    <row r="5" spans="2:11">
      <c r="B5" s="501" t="s">
        <v>195</v>
      </c>
      <c r="C5" s="502"/>
      <c r="D5" s="502"/>
      <c r="E5" s="502"/>
      <c r="F5" s="502"/>
      <c r="G5" s="502"/>
      <c r="H5" s="502"/>
      <c r="I5" s="502"/>
      <c r="J5" s="503"/>
    </row>
    <row r="6" spans="2:11">
      <c r="B6" s="504" t="s">
        <v>230</v>
      </c>
      <c r="C6" s="505"/>
      <c r="D6" s="505"/>
      <c r="E6" s="505"/>
      <c r="F6" s="505"/>
      <c r="G6" s="505"/>
      <c r="H6" s="505"/>
      <c r="I6" s="505"/>
      <c r="J6" s="506"/>
    </row>
    <row r="7" spans="2:11">
      <c r="B7" s="280"/>
      <c r="C7" s="280"/>
      <c r="D7" s="280"/>
      <c r="E7" s="281"/>
      <c r="F7" s="282"/>
      <c r="G7" s="282"/>
      <c r="H7" s="282"/>
      <c r="I7" s="282"/>
      <c r="J7" s="282"/>
    </row>
    <row r="8" spans="2:11">
      <c r="B8" s="507" t="s">
        <v>231</v>
      </c>
      <c r="C8" s="508"/>
      <c r="D8" s="508"/>
      <c r="E8" s="513" t="s">
        <v>232</v>
      </c>
      <c r="F8" s="514"/>
      <c r="G8" s="514"/>
      <c r="H8" s="514"/>
      <c r="I8" s="515"/>
      <c r="J8" s="516" t="s">
        <v>233</v>
      </c>
    </row>
    <row r="9" spans="2:11" ht="24.75">
      <c r="B9" s="509"/>
      <c r="C9" s="510"/>
      <c r="D9" s="510"/>
      <c r="E9" s="283" t="s">
        <v>234</v>
      </c>
      <c r="F9" s="284" t="s">
        <v>235</v>
      </c>
      <c r="G9" s="283" t="s">
        <v>236</v>
      </c>
      <c r="H9" s="283" t="s">
        <v>237</v>
      </c>
      <c r="I9" s="283" t="s">
        <v>238</v>
      </c>
      <c r="J9" s="516"/>
    </row>
    <row r="10" spans="2:11">
      <c r="B10" s="511"/>
      <c r="C10" s="512"/>
      <c r="D10" s="512"/>
      <c r="E10" s="285" t="s">
        <v>239</v>
      </c>
      <c r="F10" s="285" t="s">
        <v>240</v>
      </c>
      <c r="G10" s="285" t="s">
        <v>241</v>
      </c>
      <c r="H10" s="285" t="s">
        <v>242</v>
      </c>
      <c r="I10" s="285" t="s">
        <v>243</v>
      </c>
      <c r="J10" s="285" t="s">
        <v>244</v>
      </c>
    </row>
    <row r="11" spans="2:11">
      <c r="B11" s="286"/>
      <c r="C11" s="287"/>
      <c r="D11" s="288"/>
      <c r="E11" s="289"/>
      <c r="F11" s="290"/>
      <c r="G11" s="290"/>
      <c r="H11" s="290"/>
      <c r="I11" s="290"/>
      <c r="J11" s="290"/>
    </row>
    <row r="12" spans="2:11">
      <c r="B12" s="521" t="s">
        <v>142</v>
      </c>
      <c r="C12" s="522"/>
      <c r="D12" s="523"/>
      <c r="E12" s="291">
        <v>345379143</v>
      </c>
      <c r="F12" s="291">
        <v>2787886.77</v>
      </c>
      <c r="G12" s="292">
        <f>+E12+F12</f>
        <v>348167029.76999998</v>
      </c>
      <c r="H12" s="291">
        <v>228107051.00999999</v>
      </c>
      <c r="I12" s="291">
        <v>228107051.00999999</v>
      </c>
      <c r="J12" s="292">
        <f t="shared" ref="J12:J23" si="0">+I12-E12</f>
        <v>-117272091.99000001</v>
      </c>
      <c r="K12" s="48"/>
    </row>
    <row r="13" spans="2:11">
      <c r="B13" s="521" t="s">
        <v>205</v>
      </c>
      <c r="C13" s="522"/>
      <c r="D13" s="523"/>
      <c r="E13" s="291">
        <v>0</v>
      </c>
      <c r="F13" s="291">
        <v>0</v>
      </c>
      <c r="G13" s="292">
        <f t="shared" ref="G13:G23" si="1">+E13+F13</f>
        <v>0</v>
      </c>
      <c r="H13" s="291">
        <v>0</v>
      </c>
      <c r="I13" s="291">
        <v>0</v>
      </c>
      <c r="J13" s="292">
        <f t="shared" si="0"/>
        <v>0</v>
      </c>
      <c r="K13" s="48"/>
    </row>
    <row r="14" spans="2:11">
      <c r="B14" s="521" t="s">
        <v>146</v>
      </c>
      <c r="C14" s="522"/>
      <c r="D14" s="523"/>
      <c r="E14" s="291">
        <v>0</v>
      </c>
      <c r="F14" s="291">
        <v>0</v>
      </c>
      <c r="G14" s="292">
        <f t="shared" si="1"/>
        <v>0</v>
      </c>
      <c r="H14" s="291">
        <v>0</v>
      </c>
      <c r="I14" s="291">
        <v>0</v>
      </c>
      <c r="J14" s="292">
        <f t="shared" si="0"/>
        <v>0</v>
      </c>
      <c r="K14" s="48"/>
    </row>
    <row r="15" spans="2:11">
      <c r="B15" s="521" t="s">
        <v>148</v>
      </c>
      <c r="C15" s="522"/>
      <c r="D15" s="523"/>
      <c r="E15" s="291">
        <v>73589468</v>
      </c>
      <c r="F15" s="291">
        <v>0</v>
      </c>
      <c r="G15" s="292">
        <f t="shared" si="1"/>
        <v>73589468</v>
      </c>
      <c r="H15" s="291">
        <v>18909546.530000001</v>
      </c>
      <c r="I15" s="291">
        <v>18909546.530000001</v>
      </c>
      <c r="J15" s="292">
        <f t="shared" si="0"/>
        <v>-54679921.469999999</v>
      </c>
      <c r="K15" s="48"/>
    </row>
    <row r="16" spans="2:11">
      <c r="B16" s="521" t="s">
        <v>245</v>
      </c>
      <c r="C16" s="522"/>
      <c r="D16" s="523"/>
      <c r="E16" s="291">
        <v>9069692</v>
      </c>
      <c r="F16" s="291">
        <v>0</v>
      </c>
      <c r="G16" s="292">
        <f t="shared" si="1"/>
        <v>9069692</v>
      </c>
      <c r="H16" s="291">
        <v>4941953.3</v>
      </c>
      <c r="I16" s="291">
        <v>4941953.3</v>
      </c>
      <c r="J16" s="292">
        <f t="shared" si="0"/>
        <v>-4127738.7</v>
      </c>
      <c r="K16" s="48"/>
    </row>
    <row r="17" spans="2:11">
      <c r="B17" s="521" t="s">
        <v>246</v>
      </c>
      <c r="C17" s="522"/>
      <c r="D17" s="523"/>
      <c r="E17" s="291">
        <v>67246072</v>
      </c>
      <c r="F17" s="291">
        <v>0</v>
      </c>
      <c r="G17" s="292">
        <f t="shared" si="1"/>
        <v>67246072</v>
      </c>
      <c r="H17" s="291">
        <v>17381659.440000001</v>
      </c>
      <c r="I17" s="291">
        <v>17381659.440000001</v>
      </c>
      <c r="J17" s="292">
        <f t="shared" si="0"/>
        <v>-49864412.560000002</v>
      </c>
      <c r="K17" s="48"/>
    </row>
    <row r="18" spans="2:11">
      <c r="B18" s="521" t="s">
        <v>247</v>
      </c>
      <c r="C18" s="522"/>
      <c r="D18" s="523"/>
      <c r="E18" s="291">
        <v>0</v>
      </c>
      <c r="F18" s="291">
        <v>0</v>
      </c>
      <c r="G18" s="292">
        <f t="shared" si="1"/>
        <v>0</v>
      </c>
      <c r="H18" s="291">
        <v>0</v>
      </c>
      <c r="I18" s="291">
        <v>0</v>
      </c>
      <c r="J18" s="292">
        <f t="shared" si="0"/>
        <v>0</v>
      </c>
      <c r="K18" s="48"/>
    </row>
    <row r="19" spans="2:11">
      <c r="B19" s="521" t="s">
        <v>160</v>
      </c>
      <c r="C19" s="522"/>
      <c r="D19" s="523"/>
      <c r="E19" s="291">
        <v>811802572</v>
      </c>
      <c r="F19" s="291">
        <v>35919939</v>
      </c>
      <c r="G19" s="292">
        <f t="shared" si="1"/>
        <v>847722511</v>
      </c>
      <c r="H19" s="291">
        <v>233704278.88999999</v>
      </c>
      <c r="I19" s="291">
        <v>233704278.88999999</v>
      </c>
      <c r="J19" s="292">
        <f t="shared" si="0"/>
        <v>-578098293.11000001</v>
      </c>
      <c r="K19" s="48"/>
    </row>
    <row r="20" spans="2:11" ht="22.5" customHeight="1">
      <c r="B20" s="521" t="s">
        <v>248</v>
      </c>
      <c r="C20" s="522"/>
      <c r="D20" s="523"/>
      <c r="E20" s="291">
        <v>95013486</v>
      </c>
      <c r="F20" s="291">
        <v>26506575.600000001</v>
      </c>
      <c r="G20" s="292">
        <f t="shared" si="1"/>
        <v>121520061.59999999</v>
      </c>
      <c r="H20" s="291">
        <v>52297321.649999999</v>
      </c>
      <c r="I20" s="291">
        <v>52297321.649999999</v>
      </c>
      <c r="J20" s="292">
        <f>+I20-E20</f>
        <v>-42716164.350000001</v>
      </c>
      <c r="K20" s="48"/>
    </row>
    <row r="21" spans="2:11">
      <c r="B21" s="521" t="s">
        <v>249</v>
      </c>
      <c r="C21" s="522"/>
      <c r="D21" s="523"/>
      <c r="E21" s="291">
        <v>0</v>
      </c>
      <c r="F21" s="291">
        <v>0</v>
      </c>
      <c r="G21" s="292">
        <f t="shared" si="1"/>
        <v>0</v>
      </c>
      <c r="H21" s="291">
        <v>0</v>
      </c>
      <c r="I21" s="291">
        <v>0</v>
      </c>
      <c r="J21" s="292">
        <f t="shared" si="0"/>
        <v>0</v>
      </c>
      <c r="K21" s="48"/>
    </row>
    <row r="22" spans="2:11">
      <c r="B22" s="524" t="s">
        <v>250</v>
      </c>
      <c r="C22" s="525"/>
      <c r="D22" s="526"/>
      <c r="E22" s="293">
        <f t="shared" ref="E22" si="2">SUM(E12:E21)</f>
        <v>1402100433</v>
      </c>
      <c r="F22" s="293">
        <f>SUM(F12:F21)</f>
        <v>65214401.370000005</v>
      </c>
      <c r="G22" s="293">
        <f>SUM(G12:G21)</f>
        <v>1467314834.3699999</v>
      </c>
      <c r="H22" s="293">
        <f>SUM(H12:H21)</f>
        <v>555341810.82000005</v>
      </c>
      <c r="I22" s="293">
        <f>SUM(I12:I21)</f>
        <v>555341810.82000005</v>
      </c>
      <c r="J22" s="293">
        <f t="shared" si="0"/>
        <v>-846758622.17999995</v>
      </c>
      <c r="K22" s="48"/>
    </row>
    <row r="23" spans="2:11">
      <c r="B23" s="294" t="s">
        <v>251</v>
      </c>
      <c r="C23" s="295"/>
      <c r="D23" s="296"/>
      <c r="E23" s="297">
        <v>0</v>
      </c>
      <c r="F23" s="291">
        <v>0</v>
      </c>
      <c r="G23" s="292">
        <f t="shared" si="1"/>
        <v>0</v>
      </c>
      <c r="H23" s="297">
        <v>178174</v>
      </c>
      <c r="I23" s="297">
        <v>178174</v>
      </c>
      <c r="J23" s="292">
        <f t="shared" si="0"/>
        <v>178174</v>
      </c>
      <c r="K23" s="48"/>
    </row>
    <row r="24" spans="2:11">
      <c r="B24" s="298"/>
      <c r="C24" s="299"/>
      <c r="D24" s="300" t="s">
        <v>252</v>
      </c>
      <c r="E24" s="293">
        <f>+E23+E22</f>
        <v>1402100433</v>
      </c>
      <c r="F24" s="293">
        <f>+F23+F22</f>
        <v>65214401.370000005</v>
      </c>
      <c r="G24" s="293">
        <f>+G23+G22</f>
        <v>1467314834.3699999</v>
      </c>
      <c r="H24" s="293">
        <f>+H23+H22</f>
        <v>555519984.82000005</v>
      </c>
      <c r="I24" s="293">
        <f>+I23+I22</f>
        <v>555519984.82000005</v>
      </c>
      <c r="J24" s="517">
        <f>+J22+J23</f>
        <v>-846580448.17999995</v>
      </c>
      <c r="K24" s="48"/>
    </row>
    <row r="25" spans="2:11">
      <c r="B25" s="301"/>
      <c r="C25" s="302"/>
      <c r="D25" s="302"/>
      <c r="E25" s="303"/>
      <c r="F25" s="303"/>
      <c r="G25" s="303"/>
      <c r="H25" s="519" t="s">
        <v>253</v>
      </c>
      <c r="I25" s="520"/>
      <c r="J25" s="518"/>
      <c r="K25" s="48"/>
    </row>
    <row r="26" spans="2:11">
      <c r="I26" s="48"/>
    </row>
    <row r="27" spans="2:11">
      <c r="J27" s="48"/>
    </row>
    <row r="28" spans="2:11">
      <c r="J28" s="48"/>
    </row>
    <row r="29" spans="2:11">
      <c r="F29" s="48"/>
      <c r="G29" s="48"/>
      <c r="J29" s="48"/>
    </row>
    <row r="30" spans="2:11">
      <c r="G30" s="48"/>
      <c r="J30" s="48"/>
    </row>
    <row r="31" spans="2:11">
      <c r="F31" s="48"/>
      <c r="J31" s="48"/>
    </row>
    <row r="32" spans="2:11">
      <c r="J32" s="48"/>
    </row>
    <row r="33" spans="10:10">
      <c r="J33" s="48"/>
    </row>
    <row r="34" spans="10:10">
      <c r="J34" s="48"/>
    </row>
    <row r="35" spans="10:10">
      <c r="J35" s="48"/>
    </row>
    <row r="36" spans="10:10">
      <c r="J36" s="48"/>
    </row>
    <row r="37" spans="10:10">
      <c r="J37" s="48"/>
    </row>
    <row r="38" spans="10:10">
      <c r="J38" s="48"/>
    </row>
    <row r="39" spans="10:10">
      <c r="J39" s="48"/>
    </row>
    <row r="40" spans="10:10">
      <c r="J40" s="48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10 F10:J10" numberStoredAsText="1"/>
    <ignoredError sqref="G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K44"/>
  <sheetViews>
    <sheetView tabSelected="1" zoomScaleNormal="100" workbookViewId="0">
      <selection activeCell="F43" sqref="F43"/>
    </sheetView>
  </sheetViews>
  <sheetFormatPr baseColWidth="10" defaultColWidth="0" defaultRowHeight="15"/>
  <cols>
    <col min="1" max="1" width="3.7109375" customWidth="1"/>
    <col min="2" max="3" width="11.42578125" customWidth="1"/>
    <col min="4" max="4" width="36" customWidth="1"/>
    <col min="5" max="9" width="21" customWidth="1"/>
    <col min="10" max="10" width="16.140625" customWidth="1"/>
    <col min="11" max="11" width="16.28515625" bestFit="1" customWidth="1"/>
  </cols>
  <sheetData>
    <row r="2" spans="2:10">
      <c r="B2" s="277"/>
      <c r="C2" s="278"/>
      <c r="D2" s="278"/>
      <c r="E2" s="278"/>
      <c r="F2" s="278"/>
      <c r="G2" s="278"/>
      <c r="H2" s="278"/>
      <c r="I2" s="278"/>
      <c r="J2" s="279"/>
    </row>
    <row r="3" spans="2:10">
      <c r="B3" s="501" t="s">
        <v>0</v>
      </c>
      <c r="C3" s="502"/>
      <c r="D3" s="502"/>
      <c r="E3" s="502"/>
      <c r="F3" s="502"/>
      <c r="G3" s="502"/>
      <c r="H3" s="502"/>
      <c r="I3" s="502"/>
      <c r="J3" s="503"/>
    </row>
    <row r="4" spans="2:10">
      <c r="B4" s="501" t="s">
        <v>254</v>
      </c>
      <c r="C4" s="502"/>
      <c r="D4" s="502"/>
      <c r="E4" s="502"/>
      <c r="F4" s="502"/>
      <c r="G4" s="502"/>
      <c r="H4" s="502"/>
      <c r="I4" s="502"/>
      <c r="J4" s="503"/>
    </row>
    <row r="5" spans="2:10">
      <c r="B5" s="501" t="s">
        <v>195</v>
      </c>
      <c r="C5" s="502"/>
      <c r="D5" s="502"/>
      <c r="E5" s="502"/>
      <c r="F5" s="502"/>
      <c r="G5" s="502"/>
      <c r="H5" s="502"/>
      <c r="I5" s="502"/>
      <c r="J5" s="503"/>
    </row>
    <row r="6" spans="2:10">
      <c r="B6" s="504" t="s">
        <v>230</v>
      </c>
      <c r="C6" s="505"/>
      <c r="D6" s="505"/>
      <c r="E6" s="505"/>
      <c r="F6" s="505"/>
      <c r="G6" s="505"/>
      <c r="H6" s="505"/>
      <c r="I6" s="505"/>
      <c r="J6" s="506"/>
    </row>
    <row r="7" spans="2:10">
      <c r="B7" s="527" t="s">
        <v>255</v>
      </c>
      <c r="C7" s="528"/>
      <c r="D7" s="528"/>
      <c r="E7" s="532" t="s">
        <v>232</v>
      </c>
      <c r="F7" s="533"/>
      <c r="G7" s="533"/>
      <c r="H7" s="533"/>
      <c r="I7" s="534"/>
      <c r="J7" s="535" t="s">
        <v>233</v>
      </c>
    </row>
    <row r="8" spans="2:10" ht="24.75">
      <c r="B8" s="529"/>
      <c r="C8" s="528"/>
      <c r="D8" s="528"/>
      <c r="E8" s="304" t="s">
        <v>234</v>
      </c>
      <c r="F8" s="305" t="s">
        <v>256</v>
      </c>
      <c r="G8" s="304" t="s">
        <v>236</v>
      </c>
      <c r="H8" s="304" t="s">
        <v>237</v>
      </c>
      <c r="I8" s="304" t="s">
        <v>238</v>
      </c>
      <c r="J8" s="535"/>
    </row>
    <row r="9" spans="2:10">
      <c r="B9" s="530"/>
      <c r="C9" s="531"/>
      <c r="D9" s="531"/>
      <c r="E9" s="306" t="s">
        <v>239</v>
      </c>
      <c r="F9" s="306" t="s">
        <v>240</v>
      </c>
      <c r="G9" s="306" t="s">
        <v>241</v>
      </c>
      <c r="H9" s="306" t="s">
        <v>242</v>
      </c>
      <c r="I9" s="306" t="s">
        <v>243</v>
      </c>
      <c r="J9" s="306" t="s">
        <v>244</v>
      </c>
    </row>
    <row r="10" spans="2:10">
      <c r="B10" s="307"/>
      <c r="C10" s="308"/>
      <c r="D10" s="309"/>
      <c r="E10" s="310"/>
      <c r="F10" s="310"/>
      <c r="G10" s="310"/>
      <c r="H10" s="310"/>
      <c r="I10" s="310"/>
      <c r="J10" s="310"/>
    </row>
    <row r="11" spans="2:10" s="315" customFormat="1">
      <c r="B11" s="311" t="s">
        <v>257</v>
      </c>
      <c r="C11" s="312"/>
      <c r="D11" s="313"/>
      <c r="E11" s="314">
        <f>+E12+E16+E18+E20+E22+E25+E14</f>
        <v>1402100433</v>
      </c>
      <c r="F11" s="314">
        <f>+F12+F16+F18+F20+F22+F25+F14</f>
        <v>65214401.370000005</v>
      </c>
      <c r="G11" s="314">
        <f t="shared" ref="G11" si="0">+G12+G16+G18+G20+G22+G25</f>
        <v>1467314834.3699999</v>
      </c>
      <c r="H11" s="314">
        <f>+H12+H16+H18+H20+H22+H25+H14</f>
        <v>555341810.82000005</v>
      </c>
      <c r="I11" s="314">
        <f>+I12+I16+I18+I20+I22+I25+I14</f>
        <v>555341810.82000005</v>
      </c>
      <c r="J11" s="314">
        <f>+J12+J16+J18+J20+J22+J25+J14</f>
        <v>-846758622.18000007</v>
      </c>
    </row>
    <row r="12" spans="2:10" s="319" customFormat="1">
      <c r="B12" s="316"/>
      <c r="C12" s="537" t="s">
        <v>142</v>
      </c>
      <c r="D12" s="538"/>
      <c r="E12" s="317">
        <f>+E13</f>
        <v>345379143</v>
      </c>
      <c r="F12" s="317">
        <f>+F13</f>
        <v>2787886.77</v>
      </c>
      <c r="G12" s="318">
        <f t="shared" ref="G12:G34" si="1">+E12+F12</f>
        <v>348167029.76999998</v>
      </c>
      <c r="H12" s="317">
        <f>+H13</f>
        <v>228107051.00999999</v>
      </c>
      <c r="I12" s="317">
        <f>+I13</f>
        <v>228107051.00999999</v>
      </c>
      <c r="J12" s="318">
        <f t="shared" ref="J12:J34" si="2">+I12-E12</f>
        <v>-117272091.99000001</v>
      </c>
    </row>
    <row r="13" spans="2:10" s="315" customFormat="1">
      <c r="B13" s="320"/>
      <c r="C13" s="321" t="s">
        <v>258</v>
      </c>
      <c r="D13" s="322"/>
      <c r="E13" s="323">
        <v>345379143</v>
      </c>
      <c r="F13" s="323">
        <v>2787886.77</v>
      </c>
      <c r="G13" s="324">
        <f t="shared" si="1"/>
        <v>348167029.76999998</v>
      </c>
      <c r="H13" s="323">
        <v>228107051.00999999</v>
      </c>
      <c r="I13" s="323">
        <v>228107051.00999999</v>
      </c>
      <c r="J13" s="324">
        <f t="shared" si="2"/>
        <v>-117272091.99000001</v>
      </c>
    </row>
    <row r="14" spans="2:10" s="319" customFormat="1">
      <c r="B14" s="316"/>
      <c r="C14" s="537" t="s">
        <v>146</v>
      </c>
      <c r="D14" s="538"/>
      <c r="E14" s="317">
        <v>0</v>
      </c>
      <c r="F14" s="317">
        <f>+F15</f>
        <v>0</v>
      </c>
      <c r="G14" s="318">
        <f t="shared" si="1"/>
        <v>0</v>
      </c>
      <c r="H14" s="317">
        <f>+H15</f>
        <v>0</v>
      </c>
      <c r="I14" s="317">
        <f>+I15</f>
        <v>0</v>
      </c>
      <c r="J14" s="318">
        <f t="shared" si="2"/>
        <v>0</v>
      </c>
    </row>
    <row r="15" spans="2:10" s="315" customFormat="1">
      <c r="B15" s="320"/>
      <c r="C15" s="321" t="s">
        <v>258</v>
      </c>
      <c r="D15" s="322"/>
      <c r="E15" s="323">
        <v>0</v>
      </c>
      <c r="F15" s="323">
        <v>0</v>
      </c>
      <c r="G15" s="324">
        <f t="shared" si="1"/>
        <v>0</v>
      </c>
      <c r="H15" s="323">
        <v>0</v>
      </c>
      <c r="I15" s="323">
        <v>0</v>
      </c>
      <c r="J15" s="324">
        <f t="shared" si="2"/>
        <v>0</v>
      </c>
    </row>
    <row r="16" spans="2:10" s="319" customFormat="1">
      <c r="B16" s="316"/>
      <c r="C16" s="537" t="s">
        <v>148</v>
      </c>
      <c r="D16" s="538"/>
      <c r="E16" s="317">
        <f>+E17</f>
        <v>73589468</v>
      </c>
      <c r="F16" s="317">
        <f>+F17</f>
        <v>0</v>
      </c>
      <c r="G16" s="318">
        <f t="shared" si="1"/>
        <v>73589468</v>
      </c>
      <c r="H16" s="317">
        <f>+H17</f>
        <v>18909546.530000001</v>
      </c>
      <c r="I16" s="317">
        <f>+I17</f>
        <v>18909546.530000001</v>
      </c>
      <c r="J16" s="318">
        <f t="shared" si="2"/>
        <v>-54679921.469999999</v>
      </c>
    </row>
    <row r="17" spans="2:10" s="315" customFormat="1">
      <c r="B17" s="320"/>
      <c r="C17" s="321" t="s">
        <v>258</v>
      </c>
      <c r="D17" s="322"/>
      <c r="E17" s="323">
        <v>73589468</v>
      </c>
      <c r="F17" s="323">
        <v>0</v>
      </c>
      <c r="G17" s="324">
        <f t="shared" si="1"/>
        <v>73589468</v>
      </c>
      <c r="H17" s="323">
        <v>18909546.530000001</v>
      </c>
      <c r="I17" s="323">
        <v>18909546.530000001</v>
      </c>
      <c r="J17" s="324">
        <f t="shared" si="2"/>
        <v>-54679921.469999999</v>
      </c>
    </row>
    <row r="18" spans="2:10" s="319" customFormat="1">
      <c r="B18" s="316"/>
      <c r="C18" s="537" t="s">
        <v>245</v>
      </c>
      <c r="D18" s="538"/>
      <c r="E18" s="318">
        <f>+E19</f>
        <v>9069692</v>
      </c>
      <c r="F18" s="318">
        <f>+F19</f>
        <v>0</v>
      </c>
      <c r="G18" s="318">
        <f t="shared" si="1"/>
        <v>9069692</v>
      </c>
      <c r="H18" s="318">
        <f>+H19</f>
        <v>4941953.3</v>
      </c>
      <c r="I18" s="318">
        <f>+I19</f>
        <v>4941953.3</v>
      </c>
      <c r="J18" s="318">
        <f t="shared" si="2"/>
        <v>-4127738.7</v>
      </c>
    </row>
    <row r="19" spans="2:10" s="315" customFormat="1">
      <c r="B19" s="320"/>
      <c r="C19" s="321" t="s">
        <v>258</v>
      </c>
      <c r="D19" s="325"/>
      <c r="E19" s="324">
        <v>9069692</v>
      </c>
      <c r="F19" s="324">
        <v>0</v>
      </c>
      <c r="G19" s="324">
        <f t="shared" si="1"/>
        <v>9069692</v>
      </c>
      <c r="H19" s="324">
        <v>4941953.3</v>
      </c>
      <c r="I19" s="324">
        <v>4941953.3</v>
      </c>
      <c r="J19" s="324">
        <f>+I19-E19</f>
        <v>-4127738.7</v>
      </c>
    </row>
    <row r="20" spans="2:10" s="319" customFormat="1">
      <c r="B20" s="316"/>
      <c r="C20" s="537" t="s">
        <v>246</v>
      </c>
      <c r="D20" s="538"/>
      <c r="E20" s="318">
        <f>+E21</f>
        <v>67246072</v>
      </c>
      <c r="F20" s="318">
        <f>+F21</f>
        <v>0</v>
      </c>
      <c r="G20" s="318">
        <f t="shared" si="1"/>
        <v>67246072</v>
      </c>
      <c r="H20" s="318">
        <f>+H21</f>
        <v>17381659.440000001</v>
      </c>
      <c r="I20" s="318">
        <f>+I21</f>
        <v>17381659.440000001</v>
      </c>
      <c r="J20" s="318">
        <f t="shared" si="2"/>
        <v>-49864412.560000002</v>
      </c>
    </row>
    <row r="21" spans="2:10" s="315" customFormat="1">
      <c r="B21" s="320"/>
      <c r="C21" s="321" t="s">
        <v>258</v>
      </c>
      <c r="D21" s="325"/>
      <c r="E21" s="324">
        <v>67246072</v>
      </c>
      <c r="F21" s="324">
        <v>0</v>
      </c>
      <c r="G21" s="324">
        <f t="shared" si="1"/>
        <v>67246072</v>
      </c>
      <c r="H21" s="326">
        <v>17381659.440000001</v>
      </c>
      <c r="I21" s="326">
        <v>17381659.440000001</v>
      </c>
      <c r="J21" s="324">
        <f t="shared" si="2"/>
        <v>-49864412.560000002</v>
      </c>
    </row>
    <row r="22" spans="2:10" s="319" customFormat="1">
      <c r="B22" s="316"/>
      <c r="C22" s="537" t="s">
        <v>160</v>
      </c>
      <c r="D22" s="538"/>
      <c r="E22" s="317">
        <f>+E23+E24</f>
        <v>811802572</v>
      </c>
      <c r="F22" s="317">
        <f>+F23+F24</f>
        <v>35919939</v>
      </c>
      <c r="G22" s="318">
        <f t="shared" si="1"/>
        <v>847722511</v>
      </c>
      <c r="H22" s="317">
        <f>+H23+H24</f>
        <v>233704278.88999999</v>
      </c>
      <c r="I22" s="317">
        <f>+I23+I24</f>
        <v>233704278.88999999</v>
      </c>
      <c r="J22" s="318">
        <f t="shared" si="2"/>
        <v>-578098293.11000001</v>
      </c>
    </row>
    <row r="23" spans="2:10" s="315" customFormat="1">
      <c r="B23" s="320"/>
      <c r="C23" s="321" t="s">
        <v>258</v>
      </c>
      <c r="D23" s="322"/>
      <c r="E23" s="323">
        <v>478856029</v>
      </c>
      <c r="F23" s="323">
        <v>0</v>
      </c>
      <c r="G23" s="324">
        <f t="shared" si="1"/>
        <v>478856029</v>
      </c>
      <c r="H23" s="323">
        <v>139618531.15000001</v>
      </c>
      <c r="I23" s="323">
        <v>139618531.15000001</v>
      </c>
      <c r="J23" s="324">
        <f t="shared" si="2"/>
        <v>-339237497.85000002</v>
      </c>
    </row>
    <row r="24" spans="2:10" s="315" customFormat="1">
      <c r="B24" s="320"/>
      <c r="C24" s="321" t="s">
        <v>259</v>
      </c>
      <c r="D24" s="322"/>
      <c r="E24" s="323">
        <v>332946543</v>
      </c>
      <c r="F24" s="323">
        <v>35919939</v>
      </c>
      <c r="G24" s="324">
        <f t="shared" si="1"/>
        <v>368866482</v>
      </c>
      <c r="H24" s="323">
        <v>94085747.739999995</v>
      </c>
      <c r="I24" s="323">
        <v>94085747.739999995</v>
      </c>
      <c r="J24" s="324">
        <f t="shared" si="2"/>
        <v>-238860795.25999999</v>
      </c>
    </row>
    <row r="25" spans="2:10" s="319" customFormat="1">
      <c r="B25" s="316"/>
      <c r="C25" s="537" t="s">
        <v>248</v>
      </c>
      <c r="D25" s="538"/>
      <c r="E25" s="317">
        <f>+E26+E27+E28</f>
        <v>95013486</v>
      </c>
      <c r="F25" s="327">
        <f>+F26+F27+F28</f>
        <v>26506575.600000001</v>
      </c>
      <c r="G25" s="318">
        <f t="shared" si="1"/>
        <v>121520061.59999999</v>
      </c>
      <c r="H25" s="317">
        <f>+H26+H27+H28</f>
        <v>52297321.650000006</v>
      </c>
      <c r="I25" s="317">
        <f>+I26+I27+I28</f>
        <v>52297321.650000006</v>
      </c>
      <c r="J25" s="318">
        <f t="shared" si="2"/>
        <v>-42716164.349999994</v>
      </c>
    </row>
    <row r="26" spans="2:10" s="315" customFormat="1">
      <c r="B26" s="320"/>
      <c r="C26" s="321" t="s">
        <v>259</v>
      </c>
      <c r="D26" s="322"/>
      <c r="E26" s="323">
        <v>0</v>
      </c>
      <c r="F26" s="323">
        <v>20948213</v>
      </c>
      <c r="G26" s="324">
        <f t="shared" si="1"/>
        <v>20948213</v>
      </c>
      <c r="H26" s="323">
        <v>17124175.510000002</v>
      </c>
      <c r="I26" s="323">
        <v>17124175.510000002</v>
      </c>
      <c r="J26" s="324">
        <f t="shared" si="2"/>
        <v>17124175.510000002</v>
      </c>
    </row>
    <row r="27" spans="2:10" s="315" customFormat="1">
      <c r="B27" s="320"/>
      <c r="C27" s="321" t="s">
        <v>260</v>
      </c>
      <c r="D27" s="322"/>
      <c r="E27" s="323">
        <v>95013486</v>
      </c>
      <c r="F27" s="323">
        <v>2568720</v>
      </c>
      <c r="G27" s="324">
        <f t="shared" si="1"/>
        <v>97582206</v>
      </c>
      <c r="H27" s="323">
        <v>35135659.950000003</v>
      </c>
      <c r="I27" s="323">
        <v>35135659.950000003</v>
      </c>
      <c r="J27" s="324">
        <f t="shared" si="2"/>
        <v>-59877826.049999997</v>
      </c>
    </row>
    <row r="28" spans="2:10" s="315" customFormat="1">
      <c r="B28" s="320"/>
      <c r="C28" s="321" t="s">
        <v>258</v>
      </c>
      <c r="D28" s="322"/>
      <c r="E28" s="323">
        <v>0</v>
      </c>
      <c r="F28" s="323">
        <v>2989642.6</v>
      </c>
      <c r="G28" s="324">
        <f t="shared" si="1"/>
        <v>2989642.6</v>
      </c>
      <c r="H28" s="323">
        <v>37486.19</v>
      </c>
      <c r="I28" s="323">
        <v>37486.19</v>
      </c>
      <c r="J28" s="324">
        <f>+I28-E28</f>
        <v>37486.19</v>
      </c>
    </row>
    <row r="29" spans="2:10" s="315" customFormat="1">
      <c r="B29" s="311" t="s">
        <v>261</v>
      </c>
      <c r="C29" s="328"/>
      <c r="D29" s="329"/>
      <c r="E29" s="314">
        <f>+E30</f>
        <v>0</v>
      </c>
      <c r="F29" s="314">
        <f>+F30</f>
        <v>0</v>
      </c>
      <c r="G29" s="330">
        <f>+E29+F29</f>
        <v>0</v>
      </c>
      <c r="H29" s="314">
        <f>+H30</f>
        <v>0</v>
      </c>
      <c r="I29" s="314">
        <f>+I30</f>
        <v>0</v>
      </c>
      <c r="J29" s="314">
        <f>+J30</f>
        <v>0</v>
      </c>
    </row>
    <row r="30" spans="2:10" s="315" customFormat="1">
      <c r="B30" s="320"/>
      <c r="C30" s="539" t="s">
        <v>249</v>
      </c>
      <c r="D30" s="540"/>
      <c r="E30" s="323">
        <v>0</v>
      </c>
      <c r="F30" s="323">
        <f>+F31</f>
        <v>0</v>
      </c>
      <c r="G30" s="324">
        <f>+E30+F30</f>
        <v>0</v>
      </c>
      <c r="H30" s="323">
        <v>0</v>
      </c>
      <c r="I30" s="323">
        <v>0</v>
      </c>
      <c r="J30" s="324">
        <f>+I30-E30</f>
        <v>0</v>
      </c>
    </row>
    <row r="31" spans="2:10" s="315" customFormat="1">
      <c r="B31" s="320"/>
      <c r="C31" s="539" t="s">
        <v>262</v>
      </c>
      <c r="D31" s="540"/>
      <c r="E31" s="323">
        <v>0</v>
      </c>
      <c r="F31" s="323">
        <v>0</v>
      </c>
      <c r="G31" s="324">
        <f>+E31+F31</f>
        <v>0</v>
      </c>
      <c r="H31" s="323">
        <v>0</v>
      </c>
      <c r="I31" s="323">
        <v>0</v>
      </c>
      <c r="J31" s="324">
        <f>+I31-E31</f>
        <v>0</v>
      </c>
    </row>
    <row r="32" spans="2:10" s="315" customFormat="1">
      <c r="B32" s="331"/>
      <c r="C32" s="332"/>
      <c r="D32" s="333" t="s">
        <v>263</v>
      </c>
      <c r="E32" s="334">
        <f t="shared" ref="E32:J32" si="3">+E29+E11</f>
        <v>1402100433</v>
      </c>
      <c r="F32" s="334">
        <f t="shared" si="3"/>
        <v>65214401.370000005</v>
      </c>
      <c r="G32" s="334">
        <f t="shared" si="3"/>
        <v>1467314834.3699999</v>
      </c>
      <c r="H32" s="334">
        <f t="shared" si="3"/>
        <v>555341810.82000005</v>
      </c>
      <c r="I32" s="334">
        <f t="shared" si="3"/>
        <v>555341810.82000005</v>
      </c>
      <c r="J32" s="334">
        <f t="shared" si="3"/>
        <v>-846758622.18000007</v>
      </c>
    </row>
    <row r="33" spans="2:11" s="319" customFormat="1">
      <c r="B33" s="316"/>
      <c r="C33" s="335" t="s">
        <v>251</v>
      </c>
      <c r="D33" s="336"/>
      <c r="E33" s="318">
        <v>0</v>
      </c>
      <c r="F33" s="318">
        <f>+F34</f>
        <v>0</v>
      </c>
      <c r="G33" s="318">
        <f t="shared" si="1"/>
        <v>0</v>
      </c>
      <c r="H33" s="318">
        <f>+H34</f>
        <v>178174</v>
      </c>
      <c r="I33" s="318">
        <f>+I34</f>
        <v>178174</v>
      </c>
      <c r="J33" s="318">
        <f t="shared" si="2"/>
        <v>178174</v>
      </c>
    </row>
    <row r="34" spans="2:11" s="315" customFormat="1">
      <c r="B34" s="320"/>
      <c r="C34" s="321" t="s">
        <v>258</v>
      </c>
      <c r="D34" s="325"/>
      <c r="E34" s="324">
        <v>0</v>
      </c>
      <c r="F34" s="324">
        <v>0</v>
      </c>
      <c r="G34" s="324">
        <f t="shared" si="1"/>
        <v>0</v>
      </c>
      <c r="H34" s="324">
        <v>178174</v>
      </c>
      <c r="I34" s="324">
        <v>178174</v>
      </c>
      <c r="J34" s="324">
        <f t="shared" si="2"/>
        <v>178174</v>
      </c>
    </row>
    <row r="35" spans="2:11" s="315" customFormat="1">
      <c r="B35" s="331"/>
      <c r="C35" s="332"/>
      <c r="D35" s="333" t="s">
        <v>264</v>
      </c>
      <c r="E35" s="334">
        <f t="shared" ref="E35:J35" si="4">+E32+E33</f>
        <v>1402100433</v>
      </c>
      <c r="F35" s="334">
        <f t="shared" si="4"/>
        <v>65214401.370000005</v>
      </c>
      <c r="G35" s="334">
        <f t="shared" si="4"/>
        <v>1467314834.3699999</v>
      </c>
      <c r="H35" s="334">
        <f t="shared" si="4"/>
        <v>555519984.82000005</v>
      </c>
      <c r="I35" s="334">
        <f t="shared" si="4"/>
        <v>555519984.82000005</v>
      </c>
      <c r="J35" s="541">
        <f t="shared" si="4"/>
        <v>-846580448.18000007</v>
      </c>
    </row>
    <row r="36" spans="2:11">
      <c r="B36" s="337"/>
      <c r="C36" s="337"/>
      <c r="D36" s="337"/>
      <c r="E36" s="338"/>
      <c r="F36" s="338"/>
      <c r="G36" s="338"/>
      <c r="H36" s="543" t="s">
        <v>265</v>
      </c>
      <c r="I36" s="544"/>
      <c r="J36" s="542"/>
    </row>
    <row r="37" spans="2:11">
      <c r="B37" s="536"/>
      <c r="C37" s="536"/>
      <c r="D37" s="536"/>
      <c r="E37" s="536"/>
      <c r="F37" s="536"/>
      <c r="G37" s="536"/>
      <c r="H37" s="536"/>
      <c r="I37" s="536"/>
      <c r="J37" s="536"/>
    </row>
    <row r="38" spans="2:11">
      <c r="B38" s="339" t="s">
        <v>266</v>
      </c>
      <c r="C38" s="339"/>
      <c r="D38" s="340"/>
      <c r="E38" s="340"/>
      <c r="F38" s="340"/>
      <c r="G38" s="341"/>
      <c r="H38" s="340"/>
      <c r="I38" s="341"/>
      <c r="J38" s="340"/>
    </row>
    <row r="39" spans="2:11">
      <c r="B39" s="340"/>
      <c r="C39" s="340"/>
      <c r="D39" s="340"/>
      <c r="E39" s="341"/>
      <c r="F39" s="341"/>
      <c r="G39" s="341"/>
      <c r="H39" s="341"/>
      <c r="I39" s="341"/>
      <c r="J39" s="341"/>
      <c r="K39" s="48"/>
    </row>
    <row r="40" spans="2:11">
      <c r="G40" s="48"/>
      <c r="H40" s="48"/>
    </row>
    <row r="42" spans="2:11">
      <c r="G42" s="48"/>
    </row>
    <row r="44" spans="2:11">
      <c r="G44" s="48"/>
    </row>
  </sheetData>
  <mergeCells count="19">
    <mergeCell ref="B37:J37"/>
    <mergeCell ref="C12:D12"/>
    <mergeCell ref="C14:D14"/>
    <mergeCell ref="C16:D16"/>
    <mergeCell ref="C18:D18"/>
    <mergeCell ref="C20:D20"/>
    <mergeCell ref="C22:D22"/>
    <mergeCell ref="C25:D25"/>
    <mergeCell ref="C30:D30"/>
    <mergeCell ref="C31:D31"/>
    <mergeCell ref="J35:J36"/>
    <mergeCell ref="H36:I36"/>
    <mergeCell ref="B3:J3"/>
    <mergeCell ref="B4:J4"/>
    <mergeCell ref="B5:J5"/>
    <mergeCell ref="B6:J6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9:J9" numberStoredAsText="1"/>
    <ignoredError sqref="E12:E28 F12:F28 F30 H12:H34 I12:I35" unlockedFormula="1"/>
    <ignoredError sqref="G11:G33 J29 J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SITFIN</vt:lpstr>
      <vt:lpstr>ANACT</vt:lpstr>
      <vt:lpstr>ANADEU</vt:lpstr>
      <vt:lpstr>HAC</vt:lpstr>
      <vt:lpstr>ACTIV</vt:lpstr>
      <vt:lpstr>CAMBSF</vt:lpstr>
      <vt:lpstr>FLUJO</vt:lpstr>
      <vt:lpstr>ING</vt:lpstr>
      <vt:lpstr>INGXFTE</vt:lpstr>
      <vt:lpstr>OBJGAS</vt:lpstr>
      <vt:lpstr>TIPGAS</vt:lpstr>
      <vt:lpstr>ADM</vt:lpstr>
      <vt:lpstr>FUNC</vt:lpstr>
      <vt:lpstr>PROGR</vt:lpstr>
      <vt:lpstr>END</vt:lpstr>
      <vt:lpstr>INT</vt:lpstr>
      <vt:lpstr>ACTIV!Área_de_impresión</vt:lpstr>
      <vt:lpstr>ANACT!Área_de_impresión</vt:lpstr>
      <vt:lpstr>CAMBSF!Área_de_impresión</vt:lpstr>
      <vt:lpstr>FLUJO!Área_de_impresión</vt:lpstr>
      <vt:lpstr>HAC!Área_de_impresión</vt:lpstr>
      <vt:lpstr>SITFIN!Área_de_impresión</vt:lpstr>
      <vt:lpstr>OBJGAS!Títulos_a_imprimir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r</cp:lastModifiedBy>
  <cp:lastPrinted>2017-04-28T22:01:35Z</cp:lastPrinted>
  <dcterms:created xsi:type="dcterms:W3CDTF">2017-04-21T16:13:15Z</dcterms:created>
  <dcterms:modified xsi:type="dcterms:W3CDTF">2017-04-28T22:02:01Z</dcterms:modified>
</cp:coreProperties>
</file>